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heckCompatibility="1" defaultThemeVersion="124226"/>
  <bookViews>
    <workbookView xWindow="2340" yWindow="105" windowWidth="24105" windowHeight="11625" firstSheet="2" activeTab="2"/>
  </bookViews>
  <sheets>
    <sheet name="Tabelle_1" sheetId="1" state="hidden" r:id="rId1"/>
    <sheet name="Tabelle2" sheetId="2" state="hidden" r:id="rId2"/>
    <sheet name="HF 2018" sheetId="4" r:id="rId3"/>
    <sheet name="HF 2016" sheetId="3" r:id="rId4"/>
  </sheets>
  <definedNames>
    <definedName name="_xlnm.Database" localSheetId="2">#REF!</definedName>
    <definedName name="_xlnm.Database">#REF!</definedName>
    <definedName name="_xlnm.Print_Area" localSheetId="3">'HF 2016'!$A$1:$R$42</definedName>
    <definedName name="_xlnm.Print_Area" localSheetId="2">'HF 2018'!$A$1:$R$42</definedName>
    <definedName name="_xlnm.Print_Area" localSheetId="0">Tabelle_1!$A$1:$K$33</definedName>
    <definedName name="FactsCount">5</definedName>
    <definedName name="HeaderCols">2</definedName>
    <definedName name="HeaderRows">2</definedName>
    <definedName name="MaxRange" localSheetId="2">#REF!</definedName>
    <definedName name="MaxRange">#REF!</definedName>
    <definedName name="TABLE" localSheetId="0">Tabelle_1!#REF!</definedName>
  </definedNames>
  <calcPr calcId="125725"/>
</workbook>
</file>

<file path=xl/calcChain.xml><?xml version="1.0" encoding="utf-8"?>
<calcChain xmlns="http://schemas.openxmlformats.org/spreadsheetml/2006/main">
  <c r="C37" i="4"/>
  <c r="D26"/>
  <c r="D39"/>
  <c r="O40" l="1"/>
  <c r="M40"/>
  <c r="J40"/>
  <c r="G40"/>
  <c r="D40"/>
  <c r="O39"/>
  <c r="M39"/>
  <c r="J39"/>
  <c r="G39"/>
  <c r="L37"/>
  <c r="M36" s="1"/>
  <c r="I37"/>
  <c r="J35" s="1"/>
  <c r="F37"/>
  <c r="G35" s="1"/>
  <c r="O36"/>
  <c r="O35"/>
  <c r="O33"/>
  <c r="O32"/>
  <c r="M32"/>
  <c r="O31"/>
  <c r="O28"/>
  <c r="M28"/>
  <c r="O27"/>
  <c r="O26"/>
  <c r="M26"/>
  <c r="O19"/>
  <c r="M19"/>
  <c r="J19"/>
  <c r="G19"/>
  <c r="D19"/>
  <c r="O18"/>
  <c r="M18"/>
  <c r="J18"/>
  <c r="G18"/>
  <c r="D18"/>
  <c r="L16"/>
  <c r="M14" s="1"/>
  <c r="I16"/>
  <c r="J15" s="1"/>
  <c r="F16"/>
  <c r="G15" s="1"/>
  <c r="C16"/>
  <c r="O15"/>
  <c r="D15"/>
  <c r="O14"/>
  <c r="J14"/>
  <c r="G14"/>
  <c r="D14"/>
  <c r="O12"/>
  <c r="D12"/>
  <c r="O11"/>
  <c r="J11"/>
  <c r="G11"/>
  <c r="D11"/>
  <c r="O10"/>
  <c r="D10"/>
  <c r="O7"/>
  <c r="J7"/>
  <c r="G7"/>
  <c r="D7"/>
  <c r="O6"/>
  <c r="D6"/>
  <c r="O5"/>
  <c r="J5"/>
  <c r="G5"/>
  <c r="D5"/>
  <c r="O40" i="3"/>
  <c r="L37"/>
  <c r="C37"/>
  <c r="J23" i="1"/>
  <c r="G19"/>
  <c r="G20"/>
  <c r="G14"/>
  <c r="G16"/>
  <c r="G7"/>
  <c r="G12"/>
  <c r="J21"/>
  <c r="J20"/>
  <c r="J16"/>
  <c r="J12"/>
  <c r="J7"/>
  <c r="F20"/>
  <c r="F7"/>
  <c r="F37" i="3"/>
  <c r="F22" i="1"/>
  <c r="F24"/>
  <c r="G22"/>
  <c r="G24"/>
  <c r="H22"/>
  <c r="O39" i="3"/>
  <c r="J22" i="1"/>
  <c r="H16"/>
  <c r="H7"/>
  <c r="O5" i="3"/>
  <c r="O26"/>
  <c r="O6"/>
  <c r="O7"/>
  <c r="O10"/>
  <c r="O11"/>
  <c r="O12"/>
  <c r="O14"/>
  <c r="O15"/>
  <c r="C16"/>
  <c r="F16"/>
  <c r="G12"/>
  <c r="I16"/>
  <c r="J7"/>
  <c r="L16"/>
  <c r="M12"/>
  <c r="O18"/>
  <c r="O27"/>
  <c r="O28"/>
  <c r="O31"/>
  <c r="O32"/>
  <c r="O33"/>
  <c r="O35"/>
  <c r="O36"/>
  <c r="G26"/>
  <c r="I37"/>
  <c r="J27"/>
  <c r="M32"/>
  <c r="H8" i="1"/>
  <c r="H9"/>
  <c r="H10"/>
  <c r="H11"/>
  <c r="H12"/>
  <c r="H13"/>
  <c r="H14"/>
  <c r="H15"/>
  <c r="H17"/>
  <c r="H18"/>
  <c r="H19"/>
  <c r="H20"/>
  <c r="H21"/>
  <c r="H23"/>
  <c r="C36" i="2"/>
  <c r="E26"/>
  <c r="J14" i="3"/>
  <c r="J18"/>
  <c r="J10"/>
  <c r="O37"/>
  <c r="P28"/>
  <c r="D7"/>
  <c r="E33" i="2"/>
  <c r="E30"/>
  <c r="E31"/>
  <c r="E36"/>
  <c r="J31" i="3"/>
  <c r="J5"/>
  <c r="J11"/>
  <c r="M14"/>
  <c r="M6"/>
  <c r="M10"/>
  <c r="M5"/>
  <c r="M28"/>
  <c r="M7"/>
  <c r="M27"/>
  <c r="M11"/>
  <c r="J19"/>
  <c r="M33"/>
  <c r="M40"/>
  <c r="M35"/>
  <c r="J28"/>
  <c r="J26"/>
  <c r="J35"/>
  <c r="J36"/>
  <c r="G39"/>
  <c r="G28"/>
  <c r="G32"/>
  <c r="G31"/>
  <c r="G35"/>
  <c r="G36"/>
  <c r="G27"/>
  <c r="D27"/>
  <c r="D31"/>
  <c r="D28"/>
  <c r="D40"/>
  <c r="D35"/>
  <c r="D36"/>
  <c r="J6"/>
  <c r="J15"/>
  <c r="G10"/>
  <c r="O16"/>
  <c r="P14"/>
  <c r="G14"/>
  <c r="G7"/>
  <c r="G15"/>
  <c r="G6"/>
  <c r="G5"/>
  <c r="G11"/>
  <c r="D11"/>
  <c r="D6"/>
  <c r="D10"/>
  <c r="D15"/>
  <c r="D14"/>
  <c r="J24" i="1"/>
  <c r="D7" i="2"/>
  <c r="H24" i="1"/>
  <c r="I9"/>
  <c r="M36" i="3"/>
  <c r="M26"/>
  <c r="M31"/>
  <c r="J33"/>
  <c r="J32"/>
  <c r="G33"/>
  <c r="D32"/>
  <c r="D33"/>
  <c r="D26"/>
  <c r="M15"/>
  <c r="J12"/>
  <c r="D12"/>
  <c r="D5"/>
  <c r="E34" i="2"/>
  <c r="E29"/>
  <c r="E35"/>
  <c r="E32"/>
  <c r="E28"/>
  <c r="D9"/>
  <c r="E27"/>
  <c r="E25"/>
  <c r="D19" i="3"/>
  <c r="D18"/>
  <c r="I15" i="1"/>
  <c r="P11" i="3"/>
  <c r="M16"/>
  <c r="O19"/>
  <c r="P19"/>
  <c r="P33"/>
  <c r="M39"/>
  <c r="J37"/>
  <c r="P32"/>
  <c r="P31"/>
  <c r="P35"/>
  <c r="P26"/>
  <c r="P27"/>
  <c r="P36"/>
  <c r="G40"/>
  <c r="P39"/>
  <c r="G37"/>
  <c r="D39"/>
  <c r="J16"/>
  <c r="G16"/>
  <c r="P7"/>
  <c r="P6"/>
  <c r="P15"/>
  <c r="P12"/>
  <c r="P10"/>
  <c r="P5"/>
  <c r="G18"/>
  <c r="G19"/>
  <c r="D16"/>
  <c r="K10" i="1"/>
  <c r="K18"/>
  <c r="K17"/>
  <c r="K16"/>
  <c r="K11"/>
  <c r="K7"/>
  <c r="K13"/>
  <c r="K19"/>
  <c r="K14"/>
  <c r="K21"/>
  <c r="K20"/>
  <c r="K8"/>
  <c r="K9"/>
  <c r="K12"/>
  <c r="K15"/>
  <c r="I23"/>
  <c r="I12"/>
  <c r="I21"/>
  <c r="I13"/>
  <c r="I16"/>
  <c r="I24"/>
  <c r="I7"/>
  <c r="I22"/>
  <c r="I18"/>
  <c r="I10"/>
  <c r="I17"/>
  <c r="I11"/>
  <c r="I8"/>
  <c r="E7" i="2"/>
  <c r="E12" s="1"/>
  <c r="E16" s="1"/>
  <c r="I19" i="1"/>
  <c r="I14"/>
  <c r="I20"/>
  <c r="D12" i="2"/>
  <c r="D16" s="1"/>
  <c r="M37" i="3"/>
  <c r="J39"/>
  <c r="J40"/>
  <c r="D37"/>
  <c r="M18"/>
  <c r="M19"/>
  <c r="P18"/>
  <c r="P40"/>
  <c r="P37"/>
  <c r="P16"/>
  <c r="M35" i="4" l="1"/>
  <c r="J26"/>
  <c r="J27"/>
  <c r="J31"/>
  <c r="J33"/>
  <c r="J36"/>
  <c r="G36"/>
  <c r="G33"/>
  <c r="G31"/>
  <c r="G27"/>
  <c r="P40"/>
  <c r="D36"/>
  <c r="P39"/>
  <c r="D32"/>
  <c r="O37"/>
  <c r="P31" s="1"/>
  <c r="D28"/>
  <c r="D35"/>
  <c r="M6"/>
  <c r="M12"/>
  <c r="M15"/>
  <c r="M10"/>
  <c r="O16"/>
  <c r="P5" s="1"/>
  <c r="J6"/>
  <c r="J10"/>
  <c r="J12"/>
  <c r="J16" s="1"/>
  <c r="P19"/>
  <c r="D16"/>
  <c r="P6"/>
  <c r="M5"/>
  <c r="G6"/>
  <c r="M7"/>
  <c r="G10"/>
  <c r="M11"/>
  <c r="G12"/>
  <c r="P18"/>
  <c r="G26"/>
  <c r="M27"/>
  <c r="G28"/>
  <c r="M31"/>
  <c r="G32"/>
  <c r="M33"/>
  <c r="D27"/>
  <c r="J28"/>
  <c r="D31"/>
  <c r="J32"/>
  <c r="D33"/>
  <c r="M37" l="1"/>
  <c r="J37"/>
  <c r="P36"/>
  <c r="P27"/>
  <c r="P28"/>
  <c r="P32"/>
  <c r="P33"/>
  <c r="P35"/>
  <c r="P26"/>
  <c r="D37"/>
  <c r="P14"/>
  <c r="P10"/>
  <c r="P11"/>
  <c r="P12"/>
  <c r="P7"/>
  <c r="P15"/>
  <c r="P16" s="1"/>
  <c r="G16"/>
  <c r="G37"/>
  <c r="M16"/>
  <c r="P37" l="1"/>
</calcChain>
</file>

<file path=xl/sharedStrings.xml><?xml version="1.0" encoding="utf-8"?>
<sst xmlns="http://schemas.openxmlformats.org/spreadsheetml/2006/main" count="188" uniqueCount="62">
  <si>
    <t>Gesamt</t>
  </si>
  <si>
    <t>Min.</t>
  </si>
  <si>
    <t>%</t>
  </si>
  <si>
    <t>Politik und Gesellschaft</t>
  </si>
  <si>
    <t>davon Vormittagsprogramm</t>
  </si>
  <si>
    <t>davon Vorabendprogramm</t>
  </si>
  <si>
    <t>Kultur und Wissenschaft</t>
  </si>
  <si>
    <t>Religion</t>
  </si>
  <si>
    <t>Sport</t>
  </si>
  <si>
    <t>Fernsehspiel</t>
  </si>
  <si>
    <t>Spielfilm</t>
  </si>
  <si>
    <t>Unterhaltung</t>
  </si>
  <si>
    <t>Musik</t>
  </si>
  <si>
    <t>Familie</t>
  </si>
  <si>
    <t>Spot/Überleitung</t>
  </si>
  <si>
    <t>Programms liegt deutlich über 24 Stunden pro Tag. Dies erklärt sich vor allem</t>
  </si>
  <si>
    <t>daraus, dass das Vorabendprogramm zeitweise auseinandergeschaltet wird</t>
  </si>
  <si>
    <t>Eigene Beiträge</t>
  </si>
  <si>
    <t>NDR Anteil</t>
  </si>
  <si>
    <t>Erstes Fernsehprogramm nach Ressorts</t>
  </si>
  <si>
    <t xml:space="preserve">Zusammen </t>
  </si>
  <si>
    <t>Gemeinschaftsbeiträge</t>
  </si>
  <si>
    <t>Erstes Fernsehprogramm *</t>
  </si>
  <si>
    <t>Werbung</t>
  </si>
  <si>
    <t>Die in der Tabelle ausgewiesene gesamt Sendeleistung des Ersten</t>
  </si>
  <si>
    <t>(Programmsplitting), d.h. die einzelnen Landesrundfunkanstalten parallel</t>
  </si>
  <si>
    <t>u.a. regionale Information und Werbung ausstrahlen.</t>
  </si>
  <si>
    <t>NDR-Anteil</t>
  </si>
  <si>
    <t>Das Erste</t>
  </si>
  <si>
    <t>NDR Fernsehen</t>
  </si>
  <si>
    <t>pro Kalendertag</t>
  </si>
  <si>
    <t>Programmgattungen</t>
  </si>
  <si>
    <t>NDR 1 Radio MV</t>
  </si>
  <si>
    <t>NDR 1 Niedersachsen</t>
  </si>
  <si>
    <t>Wortbezogen</t>
  </si>
  <si>
    <t>Information und Service</t>
  </si>
  <si>
    <t>Kultur / Bildung</t>
  </si>
  <si>
    <t>Musikbezogen</t>
  </si>
  <si>
    <t>Rock- / Popmusik</t>
  </si>
  <si>
    <t>Unterhaltungsmusik</t>
  </si>
  <si>
    <t>Klassik</t>
  </si>
  <si>
    <t>Sonstiges</t>
  </si>
  <si>
    <t>davon Wortanteil</t>
  </si>
  <si>
    <t>davon Musikanteil</t>
  </si>
  <si>
    <t>NDR Kultur</t>
  </si>
  <si>
    <t>NDR Info</t>
  </si>
  <si>
    <r>
      <t>jkl</t>
    </r>
    <r>
      <rPr>
        <b/>
        <sz val="14"/>
        <rFont val="FuturaT"/>
      </rPr>
      <t xml:space="preserve"> NDR/RB</t>
    </r>
  </si>
  <si>
    <t>Koordination/Ressort</t>
  </si>
  <si>
    <t>Spot/Überleitungen</t>
  </si>
  <si>
    <t>NJOY</t>
  </si>
  <si>
    <t>NDR 90,3</t>
  </si>
  <si>
    <t>NDR 1 Welle Nord</t>
  </si>
  <si>
    <t>NDR 2</t>
  </si>
  <si>
    <t>Bildung und Beratung</t>
  </si>
  <si>
    <t>Aus rechentechnischen Gründen können in den Tabellen Rundungsdifferenzen auftreten.</t>
  </si>
  <si>
    <t>Durchschnittliche Gesamtsendezeit</t>
  </si>
  <si>
    <r>
      <t>* Einschließlich ZDF-Anteil am Vormittagsprogramm (</t>
    </r>
    <r>
      <rPr>
        <sz val="6.5"/>
        <color indexed="10"/>
        <rFont val="NDRSans"/>
      </rPr>
      <t>34.079</t>
    </r>
    <r>
      <rPr>
        <sz val="6.5"/>
        <rFont val="NDRSans"/>
      </rPr>
      <t xml:space="preserve"> Minuten)</t>
    </r>
  </si>
  <si>
    <r>
      <t>In den Sendegebieten der einzelnen Anstalten belief sich die durchschnittliche Werbezeit</t>
    </r>
    <r>
      <rPr>
        <sz val="6.5"/>
        <color indexed="10"/>
        <rFont val="NDRSans"/>
      </rPr>
      <t xml:space="preserve"> 2016 </t>
    </r>
    <r>
      <rPr>
        <sz val="6.5"/>
        <rFont val="NDRSans"/>
      </rPr>
      <t>auf</t>
    </r>
    <r>
      <rPr>
        <sz val="6.5"/>
        <color indexed="10"/>
        <rFont val="NDRSans"/>
      </rPr>
      <t xml:space="preserve"> 18</t>
    </r>
    <r>
      <rPr>
        <sz val="6.5"/>
        <rFont val="NDRSans"/>
      </rPr>
      <t xml:space="preserve"> Minuten pro Werktag. Der Werbeanteil von </t>
    </r>
    <r>
      <rPr>
        <sz val="6.5"/>
        <color indexed="10"/>
        <rFont val="NDRSans"/>
      </rPr>
      <t>1,0</t>
    </r>
    <r>
      <rPr>
        <sz val="6.5"/>
        <rFont val="NDRSans"/>
      </rPr>
      <t xml:space="preserve"> Prozent errechnet sich aus der durchschnittlichen Werbezeit (</t>
    </r>
    <r>
      <rPr>
        <sz val="6.5"/>
        <color indexed="10"/>
        <rFont val="NDRSans"/>
      </rPr>
      <t>5.505</t>
    </r>
    <r>
      <rPr>
        <sz val="6.5"/>
        <rFont val="NDRSans"/>
      </rPr>
      <t xml:space="preserve"> Min.) in Relation zur durchschnittlichen Gesamtsendezeit </t>
    </r>
    <r>
      <rPr>
        <sz val="6.5"/>
        <color indexed="10"/>
        <rFont val="NDRSans"/>
      </rPr>
      <t>(529.062</t>
    </r>
    <r>
      <rPr>
        <sz val="6.5"/>
        <rFont val="NDRSans"/>
      </rPr>
      <t xml:space="preserve"> Min.).</t>
    </r>
  </si>
  <si>
    <r>
      <t>Die Tabelle weist, da sie das Programm nach ARD-spezifischen Ressorts gliedert, keinen Anteil der »Information« am Ersten aus. Informationsanteile sind vorwiegend in den Ressorts »Politik und Gesellschaft« sowie »Kultur und Wissenschaft« erfasst, aber auch in anderen Kategorien enthalten. Unter dem Strich betrug der Anteil der Information am Ersten</t>
    </r>
    <r>
      <rPr>
        <sz val="6.5"/>
        <color indexed="10"/>
        <rFont val="NDRSans"/>
      </rPr>
      <t xml:space="preserve"> 2016</t>
    </r>
    <r>
      <rPr>
        <sz val="6.5"/>
        <rFont val="NDRSans"/>
      </rPr>
      <t xml:space="preserve"> nach Angaben der GfK </t>
    </r>
    <r>
      <rPr>
        <sz val="6.5"/>
        <color indexed="10"/>
        <rFont val="NDRSans"/>
      </rPr>
      <t>42,4</t>
    </r>
    <r>
      <rPr>
        <sz val="6.5"/>
        <rFont val="NDRSans"/>
      </rPr>
      <t xml:space="preserve"> Prozent. Die Angaben der GfK folgen der so genannten AGF-Codierung, d. h. der Codierung der Arbeitsgemeinschaft Fernsehforschung, in der die öffentlich-rechtlichen und privaten Rundfunkveranstalter zusammenarbeiten.</t>
    </r>
  </si>
  <si>
    <t>Sie können diese Informationen bei Angabe der Quelle NDR weiterverbreiten und bearbeiten (Creative-Commons-Lizenz Namensnennung 3.0).</t>
  </si>
  <si>
    <t>Mehr Informationen zur Lizenz</t>
  </si>
  <si>
    <t xml:space="preserve"> </t>
  </si>
</sst>
</file>

<file path=xl/styles.xml><?xml version="1.0" encoding="utf-8"?>
<styleSheet xmlns="http://schemas.openxmlformats.org/spreadsheetml/2006/main">
  <numFmts count="29">
    <numFmt numFmtId="164" formatCode="#,##0.0"/>
    <numFmt numFmtId="165" formatCode="#\~##0\ \|"/>
    <numFmt numFmtId="166" formatCode="#\~##0\ \!"/>
    <numFmt numFmtId="167" formatCode="0.0"/>
    <numFmt numFmtId="168" formatCode="0.0000"/>
    <numFmt numFmtId="169" formatCode="##0.0"/>
    <numFmt numFmtId="170" formatCode="#\~###\~##0\ \!"/>
    <numFmt numFmtId="171" formatCode="#\~###\~##0\ \|"/>
    <numFmt numFmtId="172" formatCode="#\~###\~##0"/>
    <numFmt numFmtId="173" formatCode="###\~###\~##0"/>
    <numFmt numFmtId="174" formatCode="#0.0\ "/>
    <numFmt numFmtId="175" formatCode="#0.0\ \!"/>
    <numFmt numFmtId="176" formatCode="#0.0\ \I"/>
    <numFmt numFmtId="177" formatCode="#\~###\~##0\ \I"/>
    <numFmt numFmtId="178" formatCode="0.0\~%"/>
    <numFmt numFmtId="179" formatCode="#0\ \I;&quot;./.&quot;\ #0\ \I"/>
    <numFmt numFmtId="180" formatCode="#\~##0;&quot;./.&quot;\ #\~##0"/>
    <numFmt numFmtId="181" formatCode="#\~###\~##0;&quot;./.&quot;\ #\~###\~##0"/>
    <numFmt numFmtId="182" formatCode="#0.0\ \I;&quot;./.&quot;\ #0.0\ \I"/>
    <numFmt numFmtId="183" formatCode="#0.0;&quot;./.&quot;\ #0.0"/>
    <numFmt numFmtId="184" formatCode="#\~###\~##0\ \I;&quot;./.&quot;#\~###\~##0\ \I"/>
    <numFmt numFmtId="185" formatCode="##0;&quot;./.&quot;\~##0"/>
    <numFmt numFmtId="186" formatCode="##0\ \|;&quot;./.&quot;\~##0\ \|"/>
    <numFmt numFmtId="187" formatCode="##0\ \!;&quot;./.&quot;\~##0\ \!"/>
    <numFmt numFmtId="188" formatCode="##0\ "/>
    <numFmt numFmtId="189" formatCode="#0.00\ "/>
    <numFmt numFmtId="190" formatCode="#0.000"/>
    <numFmt numFmtId="191" formatCode="##0.000"/>
    <numFmt numFmtId="192" formatCode="##0.00"/>
  </numFmts>
  <fonts count="43">
    <font>
      <sz val="10"/>
      <name val="Helv"/>
    </font>
    <font>
      <sz val="8"/>
      <name val="Times New Roman"/>
      <family val="1"/>
    </font>
    <font>
      <b/>
      <sz val="8"/>
      <name val="Times New Roman"/>
      <family val="1"/>
    </font>
    <font>
      <sz val="9"/>
      <name val="Times New Roman"/>
      <family val="1"/>
    </font>
    <font>
      <b/>
      <sz val="9"/>
      <name val="Times New Roman"/>
      <family val="1"/>
    </font>
    <font>
      <sz val="10"/>
      <name val="Helv"/>
    </font>
    <font>
      <sz val="10"/>
      <name val="Arial"/>
      <family val="2"/>
    </font>
    <font>
      <sz val="8"/>
      <name val="Tms Rmn"/>
      <family val="1"/>
    </font>
    <font>
      <sz val="9"/>
      <name val="TheSansCd OF7 Bold"/>
      <family val="5"/>
      <charset val="200"/>
    </font>
    <font>
      <sz val="9"/>
      <color indexed="23"/>
      <name val="TheSansCd OF7 Bold"/>
      <family val="5"/>
      <charset val="200"/>
    </font>
    <font>
      <sz val="9"/>
      <color indexed="10"/>
      <name val="TheSansCd OF7 Bold"/>
      <family val="5"/>
      <charset val="200"/>
    </font>
    <font>
      <b/>
      <sz val="8"/>
      <name val="Tms Rmn"/>
      <family val="1"/>
    </font>
    <font>
      <sz val="7"/>
      <name val="TheSansCd TH7 Bold"/>
      <family val="1"/>
      <charset val="200"/>
    </font>
    <font>
      <sz val="7"/>
      <name val="TheSansCd TH5"/>
      <family val="1"/>
      <charset val="200"/>
    </font>
    <font>
      <i/>
      <sz val="7"/>
      <name val="TheSansCd TH3 Light"/>
      <family val="1"/>
      <charset val="200"/>
    </font>
    <font>
      <sz val="7"/>
      <name val="TheSansCd TH3 Light"/>
      <family val="1"/>
      <charset val="200"/>
    </font>
    <font>
      <i/>
      <sz val="7"/>
      <name val="TheSansCd TH5"/>
      <family val="1"/>
      <charset val="200"/>
    </font>
    <font>
      <b/>
      <sz val="9"/>
      <name val="CG Times"/>
    </font>
    <font>
      <b/>
      <sz val="14"/>
      <name val="FuturaT"/>
    </font>
    <font>
      <sz val="10"/>
      <name val="FuturaT"/>
    </font>
    <font>
      <b/>
      <sz val="14"/>
      <name val="NDRSans_Symbols"/>
      <family val="1"/>
    </font>
    <font>
      <sz val="10"/>
      <name val="NDRSans"/>
    </font>
    <font>
      <sz val="10"/>
      <color indexed="10"/>
      <name val="NDRSans"/>
    </font>
    <font>
      <sz val="10"/>
      <color indexed="40"/>
      <name val="Helv"/>
    </font>
    <font>
      <b/>
      <sz val="14"/>
      <name val="NDRSans"/>
    </font>
    <font>
      <b/>
      <sz val="10"/>
      <name val="NDRSans"/>
    </font>
    <font>
      <sz val="9"/>
      <color indexed="10"/>
      <name val="NDRSans"/>
    </font>
    <font>
      <sz val="9"/>
      <name val="NDRSans"/>
    </font>
    <font>
      <b/>
      <sz val="9"/>
      <name val="NDRSans"/>
    </font>
    <font>
      <sz val="7"/>
      <name val="NDRSans"/>
    </font>
    <font>
      <b/>
      <sz val="7"/>
      <name val="NDRSans"/>
    </font>
    <font>
      <i/>
      <sz val="7"/>
      <name val="NDRSans"/>
    </font>
    <font>
      <i/>
      <sz val="7"/>
      <color indexed="10"/>
      <name val="NDRSans"/>
    </font>
    <font>
      <i/>
      <sz val="7"/>
      <color indexed="57"/>
      <name val="NDRSans"/>
    </font>
    <font>
      <sz val="7"/>
      <color indexed="10"/>
      <name val="NDRSans"/>
    </font>
    <font>
      <sz val="6.5"/>
      <name val="NDRSans"/>
    </font>
    <font>
      <sz val="6.5"/>
      <color indexed="10"/>
      <name val="NDRSans"/>
    </font>
    <font>
      <sz val="6.5"/>
      <color indexed="10"/>
      <name val="NDRSans"/>
    </font>
    <font>
      <sz val="7"/>
      <color theme="8" tint="-0.249977111117893"/>
      <name val="NDRSans"/>
    </font>
    <font>
      <sz val="10"/>
      <color theme="8" tint="-0.249977111117893"/>
      <name val="NDRSans"/>
    </font>
    <font>
      <sz val="10"/>
      <color rgb="FFFF0000"/>
      <name val="NDRSans"/>
    </font>
    <font>
      <u/>
      <sz val="11"/>
      <color theme="10"/>
      <name val="NDRSans"/>
      <family val="2"/>
    </font>
    <font>
      <u/>
      <sz val="11"/>
      <name val="NDRSans"/>
      <family val="2"/>
    </font>
  </fonts>
  <fills count="4">
    <fill>
      <patternFill patternType="none"/>
    </fill>
    <fill>
      <patternFill patternType="gray125"/>
    </fill>
    <fill>
      <patternFill patternType="solid">
        <fgColor indexed="9"/>
        <bgColor indexed="64"/>
      </patternFill>
    </fill>
    <fill>
      <patternFill patternType="solid">
        <fgColor rgb="FFFFC000"/>
        <bgColor indexed="64"/>
      </patternFill>
    </fill>
  </fills>
  <borders count="30">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9"/>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right/>
      <top style="thin">
        <color indexed="9"/>
      </top>
      <bottom/>
      <diagonal/>
    </border>
    <border>
      <left style="thin">
        <color indexed="64"/>
      </left>
      <right/>
      <top style="thin">
        <color indexed="9"/>
      </top>
      <bottom/>
      <diagonal/>
    </border>
    <border>
      <left/>
      <right style="thin">
        <color indexed="64"/>
      </right>
      <top style="thin">
        <color indexed="9"/>
      </top>
      <bottom/>
      <diagonal/>
    </border>
    <border>
      <left style="thin">
        <color indexed="64"/>
      </left>
      <right/>
      <top/>
      <bottom style="thin">
        <color indexed="64"/>
      </bottom>
      <diagonal/>
    </border>
    <border>
      <left/>
      <right/>
      <top/>
      <bottom style="thick">
        <color indexed="64"/>
      </bottom>
      <diagonal/>
    </border>
    <border>
      <left/>
      <right/>
      <top style="thick">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thick">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3">
    <xf numFmtId="164" fontId="0" fillId="0" borderId="0"/>
    <xf numFmtId="165" fontId="1" fillId="0" borderId="0"/>
    <xf numFmtId="166" fontId="2" fillId="0" borderId="0"/>
    <xf numFmtId="189" fontId="1" fillId="0" borderId="0"/>
    <xf numFmtId="189" fontId="2" fillId="0" borderId="0"/>
    <xf numFmtId="190" fontId="1" fillId="0" borderId="0"/>
    <xf numFmtId="190" fontId="2" fillId="0" borderId="0"/>
    <xf numFmtId="169" fontId="3" fillId="0" borderId="0" applyAlignment="0"/>
    <xf numFmtId="169" fontId="4" fillId="0" borderId="0" applyFont="0" applyAlignment="0"/>
    <xf numFmtId="168" fontId="5" fillId="0" borderId="0"/>
    <xf numFmtId="183" fontId="7" fillId="0" borderId="0"/>
    <xf numFmtId="182" fontId="7" fillId="0" borderId="0"/>
    <xf numFmtId="176" fontId="1" fillId="0" borderId="0"/>
    <xf numFmtId="175" fontId="2" fillId="0" borderId="0"/>
    <xf numFmtId="174" fontId="1" fillId="0" borderId="0"/>
    <xf numFmtId="178" fontId="1" fillId="0" borderId="0"/>
    <xf numFmtId="167" fontId="1" fillId="0" borderId="0"/>
    <xf numFmtId="174" fontId="2" fillId="0" borderId="0">
      <alignment horizontal="right"/>
    </xf>
    <xf numFmtId="49" fontId="8" fillId="0" borderId="0">
      <alignment horizontal="left"/>
    </xf>
    <xf numFmtId="49" fontId="9" fillId="0" borderId="0">
      <alignment horizontal="left"/>
    </xf>
    <xf numFmtId="49" fontId="10" fillId="0" borderId="0"/>
    <xf numFmtId="186" fontId="7" fillId="0" borderId="0"/>
    <xf numFmtId="187" fontId="11" fillId="0" borderId="0"/>
    <xf numFmtId="185" fontId="7" fillId="0" borderId="0"/>
    <xf numFmtId="188" fontId="1" fillId="0" borderId="0">
      <alignment horizontal="right"/>
    </xf>
    <xf numFmtId="0" fontId="41" fillId="0" borderId="0" applyNumberFormat="0" applyFill="0" applyBorder="0" applyAlignment="0" applyProtection="0">
      <alignment vertical="top"/>
      <protection locked="0"/>
    </xf>
    <xf numFmtId="0" fontId="1" fillId="0" borderId="0" applyNumberFormat="0"/>
    <xf numFmtId="179" fontId="7" fillId="0" borderId="0"/>
    <xf numFmtId="180" fontId="7" fillId="0" borderId="0"/>
    <xf numFmtId="191" fontId="12" fillId="0" borderId="0">
      <alignment horizontal="right"/>
    </xf>
    <xf numFmtId="169" fontId="12" fillId="0" borderId="0">
      <alignment horizontal="right"/>
    </xf>
    <xf numFmtId="169" fontId="13" fillId="0" borderId="0">
      <alignment horizontal="right"/>
    </xf>
    <xf numFmtId="169" fontId="16" fillId="0" borderId="0"/>
    <xf numFmtId="164" fontId="5" fillId="0" borderId="0"/>
    <xf numFmtId="0" fontId="6" fillId="0" borderId="0"/>
    <xf numFmtId="49" fontId="12" fillId="0" borderId="0">
      <alignment horizontal="left"/>
    </xf>
    <xf numFmtId="49" fontId="12" fillId="0" borderId="0">
      <alignment horizontal="right"/>
    </xf>
    <xf numFmtId="49" fontId="15" fillId="0" borderId="0">
      <alignment horizontal="left"/>
    </xf>
    <xf numFmtId="49" fontId="16" fillId="0" borderId="0">
      <alignment horizontal="left"/>
    </xf>
    <xf numFmtId="49" fontId="13" fillId="0" borderId="0">
      <alignment horizontal="left"/>
    </xf>
    <xf numFmtId="49" fontId="13" fillId="0" borderId="0">
      <alignment horizontal="right"/>
    </xf>
    <xf numFmtId="172" fontId="12" fillId="0" borderId="0">
      <alignment horizontal="right"/>
    </xf>
    <xf numFmtId="170" fontId="17" fillId="0" borderId="0" applyFont="0" applyAlignment="0"/>
    <xf numFmtId="172" fontId="14" fillId="0" borderId="0"/>
    <xf numFmtId="171" fontId="3" fillId="0" borderId="0" applyAlignment="0"/>
    <xf numFmtId="172" fontId="13" fillId="0" borderId="0">
      <alignment horizontal="right"/>
    </xf>
    <xf numFmtId="173" fontId="16" fillId="0" borderId="0"/>
    <xf numFmtId="177" fontId="2" fillId="0" borderId="0"/>
    <xf numFmtId="184" fontId="7" fillId="0" borderId="0"/>
    <xf numFmtId="181" fontId="7" fillId="0" borderId="0"/>
    <xf numFmtId="172" fontId="1" fillId="0" borderId="0"/>
    <xf numFmtId="172" fontId="2" fillId="0" borderId="0"/>
    <xf numFmtId="1" fontId="13" fillId="0" borderId="0"/>
  </cellStyleXfs>
  <cellXfs count="172">
    <xf numFmtId="164" fontId="0" fillId="0" borderId="0" xfId="0"/>
    <xf numFmtId="164" fontId="20" fillId="0" borderId="1" xfId="0" applyFont="1" applyBorder="1" applyAlignment="1">
      <alignment vertical="top"/>
    </xf>
    <xf numFmtId="164" fontId="19" fillId="0" borderId="1" xfId="0" applyFont="1" applyBorder="1" applyAlignment="1">
      <alignment horizontal="left" vertical="top"/>
    </xf>
    <xf numFmtId="3" fontId="19" fillId="0" borderId="1" xfId="0" applyNumberFormat="1" applyFont="1" applyBorder="1" applyAlignment="1">
      <alignment horizontal="right" vertical="top"/>
    </xf>
    <xf numFmtId="164" fontId="19" fillId="0" borderId="1" xfId="0" applyFont="1" applyBorder="1" applyAlignment="1">
      <alignment horizontal="right" vertical="top"/>
    </xf>
    <xf numFmtId="164" fontId="21" fillId="0" borderId="0" xfId="0" applyFont="1"/>
    <xf numFmtId="164" fontId="21" fillId="0" borderId="2" xfId="0" applyFont="1" applyBorder="1"/>
    <xf numFmtId="164" fontId="21" fillId="0" borderId="3" xfId="0" applyFont="1" applyBorder="1" applyAlignment="1">
      <alignment horizontal="center"/>
    </xf>
    <xf numFmtId="164" fontId="21" fillId="0" borderId="4" xfId="0" applyFont="1" applyBorder="1"/>
    <xf numFmtId="164" fontId="21" fillId="0" borderId="5" xfId="0" applyFont="1" applyBorder="1" applyAlignment="1">
      <alignment horizontal="center"/>
    </xf>
    <xf numFmtId="164" fontId="21" fillId="0" borderId="6" xfId="0" applyFont="1" applyBorder="1"/>
    <xf numFmtId="164" fontId="21" fillId="0" borderId="7" xfId="0" applyFont="1" applyBorder="1" applyAlignment="1">
      <alignment horizontal="center"/>
    </xf>
    <xf numFmtId="164" fontId="21" fillId="0" borderId="6" xfId="0" applyFont="1" applyBorder="1" applyAlignment="1">
      <alignment horizontal="right"/>
    </xf>
    <xf numFmtId="3" fontId="21" fillId="0" borderId="7" xfId="0" applyNumberFormat="1" applyFont="1" applyBorder="1"/>
    <xf numFmtId="3" fontId="21" fillId="0" borderId="3" xfId="0" applyNumberFormat="1" applyFont="1" applyBorder="1"/>
    <xf numFmtId="164" fontId="21" fillId="0" borderId="7" xfId="0" applyFont="1" applyBorder="1"/>
    <xf numFmtId="164" fontId="21" fillId="0" borderId="3" xfId="0" applyFont="1" applyBorder="1"/>
    <xf numFmtId="164" fontId="23" fillId="0" borderId="0" xfId="0" applyFont="1"/>
    <xf numFmtId="0" fontId="24" fillId="2" borderId="1" xfId="34" applyFont="1" applyFill="1" applyBorder="1" applyAlignment="1"/>
    <xf numFmtId="0" fontId="21" fillId="2" borderId="1" xfId="34" applyFont="1" applyFill="1" applyBorder="1" applyAlignment="1"/>
    <xf numFmtId="167" fontId="21" fillId="2" borderId="1" xfId="34" applyNumberFormat="1" applyFont="1" applyFill="1" applyBorder="1" applyAlignment="1"/>
    <xf numFmtId="0" fontId="21" fillId="2" borderId="0" xfId="34" applyFont="1" applyFill="1" applyAlignment="1"/>
    <xf numFmtId="0" fontId="21" fillId="2" borderId="0" xfId="34" applyFont="1" applyFill="1" applyBorder="1" applyAlignment="1"/>
    <xf numFmtId="0" fontId="21" fillId="2" borderId="1" xfId="34" applyFont="1" applyFill="1" applyBorder="1" applyAlignment="1">
      <alignment vertical="top"/>
    </xf>
    <xf numFmtId="3" fontId="21" fillId="2" borderId="1" xfId="34" applyNumberFormat="1" applyFont="1" applyFill="1" applyBorder="1" applyAlignment="1">
      <alignment horizontal="centerContinuous" vertical="top"/>
    </xf>
    <xf numFmtId="167" fontId="25" fillId="2" borderId="1" xfId="34" applyNumberFormat="1" applyFont="1" applyFill="1" applyBorder="1" applyAlignment="1">
      <alignment horizontal="centerContinuous" vertical="top"/>
    </xf>
    <xf numFmtId="0" fontId="21" fillId="2" borderId="0" xfId="34" applyFont="1" applyFill="1" applyAlignment="1">
      <alignment vertical="top"/>
    </xf>
    <xf numFmtId="3" fontId="21" fillId="2" borderId="1" xfId="34" applyNumberFormat="1" applyFont="1" applyFill="1" applyBorder="1" applyAlignment="1">
      <alignment horizontal="centerContinuous" vertical="top" wrapText="1"/>
    </xf>
    <xf numFmtId="0" fontId="25" fillId="2" borderId="1" xfId="34" applyFont="1" applyFill="1" applyBorder="1" applyAlignment="1">
      <alignment horizontal="centerContinuous" vertical="top"/>
    </xf>
    <xf numFmtId="0" fontId="21" fillId="2" borderId="0" xfId="34" applyFont="1" applyFill="1" applyBorder="1" applyAlignment="1">
      <alignment vertical="top"/>
    </xf>
    <xf numFmtId="0" fontId="21" fillId="2" borderId="1" xfId="34" applyFont="1" applyFill="1" applyBorder="1" applyAlignment="1">
      <alignment horizontal="left"/>
    </xf>
    <xf numFmtId="3" fontId="21" fillId="2" borderId="1" xfId="34" applyNumberFormat="1" applyFont="1" applyFill="1" applyBorder="1" applyAlignment="1">
      <alignment horizontal="right"/>
    </xf>
    <xf numFmtId="167" fontId="21" fillId="2" borderId="1" xfId="34" applyNumberFormat="1" applyFont="1" applyFill="1" applyBorder="1" applyAlignment="1">
      <alignment horizontal="right"/>
    </xf>
    <xf numFmtId="0" fontId="21" fillId="2" borderId="0" xfId="34" applyFont="1" applyFill="1" applyAlignment="1">
      <alignment horizontal="right"/>
    </xf>
    <xf numFmtId="0" fontId="21" fillId="2" borderId="1" xfId="34" applyFont="1" applyFill="1" applyBorder="1" applyAlignment="1">
      <alignment horizontal="right"/>
    </xf>
    <xf numFmtId="0" fontId="21" fillId="2" borderId="0" xfId="34" applyFont="1" applyFill="1" applyBorder="1" applyAlignment="1">
      <alignment horizontal="right"/>
    </xf>
    <xf numFmtId="0" fontId="21" fillId="2" borderId="0" xfId="34" applyFont="1" applyFill="1" applyBorder="1" applyAlignment="1">
      <alignment horizontal="left"/>
    </xf>
    <xf numFmtId="3" fontId="21" fillId="2" borderId="0" xfId="34" applyNumberFormat="1" applyFont="1" applyFill="1" applyBorder="1" applyAlignment="1">
      <alignment horizontal="right"/>
    </xf>
    <xf numFmtId="167" fontId="21" fillId="2" borderId="0" xfId="34" applyNumberFormat="1" applyFont="1" applyFill="1" applyBorder="1" applyAlignment="1">
      <alignment horizontal="right"/>
    </xf>
    <xf numFmtId="0" fontId="21" fillId="2" borderId="0" xfId="34" applyFont="1" applyFill="1" applyAlignment="1">
      <alignment horizontal="left"/>
    </xf>
    <xf numFmtId="167" fontId="21" fillId="2" borderId="0" xfId="34" applyNumberFormat="1" applyFont="1" applyFill="1" applyAlignment="1"/>
    <xf numFmtId="49" fontId="26" fillId="0" borderId="0" xfId="20" applyFont="1" applyFill="1"/>
    <xf numFmtId="164" fontId="21" fillId="0" borderId="0" xfId="0" applyFont="1" applyFill="1" applyBorder="1"/>
    <xf numFmtId="49" fontId="27" fillId="0" borderId="0" xfId="18" applyFont="1" applyFill="1">
      <alignment horizontal="left"/>
    </xf>
    <xf numFmtId="164" fontId="21" fillId="0" borderId="0" xfId="0" applyFont="1" applyFill="1"/>
    <xf numFmtId="164" fontId="28" fillId="0" borderId="0" xfId="0" applyFont="1" applyFill="1" applyBorder="1"/>
    <xf numFmtId="167" fontId="28" fillId="0" borderId="0" xfId="0" applyNumberFormat="1" applyFont="1" applyFill="1" applyBorder="1"/>
    <xf numFmtId="1" fontId="21" fillId="0" borderId="0" xfId="0" applyNumberFormat="1" applyFont="1" applyFill="1" applyBorder="1"/>
    <xf numFmtId="164" fontId="29" fillId="0" borderId="0" xfId="0" applyFont="1" applyFill="1" applyBorder="1"/>
    <xf numFmtId="164" fontId="29" fillId="0" borderId="8" xfId="0" applyFont="1" applyFill="1" applyBorder="1"/>
    <xf numFmtId="164" fontId="30" fillId="0" borderId="9" xfId="0" applyFont="1" applyFill="1" applyBorder="1"/>
    <xf numFmtId="164" fontId="29" fillId="0" borderId="9" xfId="0" applyFont="1" applyFill="1" applyBorder="1"/>
    <xf numFmtId="164" fontId="29" fillId="0" borderId="9" xfId="0" applyFont="1" applyFill="1" applyBorder="1" applyAlignment="1">
      <alignment horizontal="right"/>
    </xf>
    <xf numFmtId="164" fontId="29" fillId="0" borderId="10" xfId="0" applyFont="1" applyFill="1" applyBorder="1" applyAlignment="1">
      <alignment horizontal="right"/>
    </xf>
    <xf numFmtId="164" fontId="30" fillId="0" borderId="8" xfId="0" applyFont="1" applyFill="1" applyBorder="1"/>
    <xf numFmtId="164" fontId="29" fillId="0" borderId="10" xfId="0" applyFont="1" applyFill="1" applyBorder="1"/>
    <xf numFmtId="167" fontId="29" fillId="0" borderId="0" xfId="0" applyNumberFormat="1" applyFont="1" applyFill="1" applyBorder="1"/>
    <xf numFmtId="1" fontId="29" fillId="0" borderId="0" xfId="0" applyNumberFormat="1" applyFont="1" applyFill="1" applyBorder="1"/>
    <xf numFmtId="49" fontId="29" fillId="0" borderId="0" xfId="40" applyFont="1" applyFill="1">
      <alignment horizontal="right"/>
    </xf>
    <xf numFmtId="49" fontId="29" fillId="0" borderId="11" xfId="40" applyFont="1" applyFill="1" applyBorder="1">
      <alignment horizontal="right"/>
    </xf>
    <xf numFmtId="49" fontId="29" fillId="0" borderId="0" xfId="40" applyFont="1" applyFill="1" applyBorder="1" applyAlignment="1">
      <alignment horizontal="left"/>
    </xf>
    <xf numFmtId="49" fontId="29" fillId="0" borderId="0" xfId="40" applyFont="1" applyFill="1" applyBorder="1">
      <alignment horizontal="right"/>
    </xf>
    <xf numFmtId="49" fontId="29" fillId="0" borderId="6" xfId="40" applyFont="1" applyFill="1" applyBorder="1">
      <alignment horizontal="right"/>
    </xf>
    <xf numFmtId="167" fontId="29" fillId="0" borderId="0" xfId="40" applyNumberFormat="1" applyFont="1" applyFill="1">
      <alignment horizontal="right"/>
    </xf>
    <xf numFmtId="1" fontId="29" fillId="0" borderId="0" xfId="40" applyNumberFormat="1" applyFont="1" applyFill="1">
      <alignment horizontal="right"/>
    </xf>
    <xf numFmtId="164" fontId="29" fillId="0" borderId="11" xfId="0" applyFont="1" applyFill="1" applyBorder="1"/>
    <xf numFmtId="164" fontId="29" fillId="0" borderId="6" xfId="0" applyFont="1" applyFill="1" applyBorder="1"/>
    <xf numFmtId="164" fontId="30" fillId="0" borderId="0" xfId="0" applyFont="1" applyFill="1" applyBorder="1" applyAlignment="1">
      <alignment horizontal="right"/>
    </xf>
    <xf numFmtId="49" fontId="29" fillId="0" borderId="0" xfId="39" applyFont="1" applyFill="1" applyBorder="1">
      <alignment horizontal="left"/>
    </xf>
    <xf numFmtId="3" fontId="29" fillId="0" borderId="0" xfId="45" applyNumberFormat="1" applyFont="1" applyFill="1" applyBorder="1">
      <alignment horizontal="right"/>
    </xf>
    <xf numFmtId="3" fontId="29" fillId="0" borderId="0" xfId="31" applyNumberFormat="1" applyFont="1" applyFill="1" applyBorder="1">
      <alignment horizontal="right"/>
    </xf>
    <xf numFmtId="169" fontId="29" fillId="0" borderId="6" xfId="31" applyFont="1" applyFill="1" applyBorder="1">
      <alignment horizontal="right"/>
    </xf>
    <xf numFmtId="172" fontId="29" fillId="0" borderId="0" xfId="45" applyFont="1" applyFill="1">
      <alignment horizontal="right"/>
    </xf>
    <xf numFmtId="167" fontId="29" fillId="0" borderId="0" xfId="45" applyNumberFormat="1" applyFont="1" applyFill="1">
      <alignment horizontal="right"/>
    </xf>
    <xf numFmtId="169" fontId="29" fillId="0" borderId="0" xfId="31" applyFont="1" applyFill="1">
      <alignment horizontal="right"/>
    </xf>
    <xf numFmtId="1" fontId="29" fillId="0" borderId="0" xfId="45" applyNumberFormat="1" applyFont="1" applyFill="1">
      <alignment horizontal="right"/>
    </xf>
    <xf numFmtId="164" fontId="29" fillId="0" borderId="12" xfId="0" applyFont="1" applyFill="1" applyBorder="1"/>
    <xf numFmtId="164" fontId="30" fillId="0" borderId="12" xfId="0" applyFont="1" applyFill="1" applyBorder="1" applyAlignment="1">
      <alignment horizontal="right"/>
    </xf>
    <xf numFmtId="49" fontId="31" fillId="0" borderId="12" xfId="38" applyFont="1" applyFill="1" applyBorder="1">
      <alignment horizontal="left"/>
    </xf>
    <xf numFmtId="164" fontId="29" fillId="0" borderId="13" xfId="0" applyFont="1" applyFill="1" applyBorder="1"/>
    <xf numFmtId="3" fontId="32" fillId="0" borderId="12" xfId="46" applyNumberFormat="1" applyFont="1" applyFill="1" applyBorder="1" applyAlignment="1">
      <alignment horizontal="right"/>
    </xf>
    <xf numFmtId="3" fontId="32" fillId="0" borderId="12" xfId="32" applyNumberFormat="1" applyFont="1" applyFill="1" applyBorder="1" applyAlignment="1">
      <alignment horizontal="right"/>
    </xf>
    <xf numFmtId="3" fontId="31" fillId="0" borderId="0" xfId="45" applyNumberFormat="1" applyFont="1" applyFill="1" applyBorder="1">
      <alignment horizontal="right"/>
    </xf>
    <xf numFmtId="169" fontId="31" fillId="0" borderId="14" xfId="31" applyFont="1" applyFill="1" applyBorder="1">
      <alignment horizontal="right"/>
    </xf>
    <xf numFmtId="3" fontId="33" fillId="0" borderId="11" xfId="45" applyNumberFormat="1" applyFont="1" applyFill="1" applyBorder="1">
      <alignment horizontal="right"/>
    </xf>
    <xf numFmtId="49" fontId="29" fillId="0" borderId="12" xfId="39" applyFont="1" applyFill="1" applyBorder="1">
      <alignment horizontal="left"/>
    </xf>
    <xf numFmtId="3" fontId="29" fillId="0" borderId="12" xfId="45" applyNumberFormat="1" applyFont="1" applyFill="1" applyBorder="1">
      <alignment horizontal="right"/>
    </xf>
    <xf numFmtId="3" fontId="29" fillId="0" borderId="12" xfId="31" applyNumberFormat="1" applyFont="1" applyFill="1" applyBorder="1">
      <alignment horizontal="right"/>
    </xf>
    <xf numFmtId="3" fontId="29" fillId="0" borderId="11" xfId="45" applyNumberFormat="1" applyFont="1" applyFill="1" applyBorder="1">
      <alignment horizontal="right"/>
    </xf>
    <xf numFmtId="169" fontId="29" fillId="0" borderId="14" xfId="31" applyFont="1" applyFill="1" applyBorder="1">
      <alignment horizontal="right"/>
    </xf>
    <xf numFmtId="3" fontId="32" fillId="0" borderId="12" xfId="46" applyNumberFormat="1" applyFont="1" applyFill="1" applyBorder="1"/>
    <xf numFmtId="3" fontId="32" fillId="0" borderId="12" xfId="32" applyNumberFormat="1" applyFont="1" applyFill="1" applyBorder="1"/>
    <xf numFmtId="164" fontId="29" fillId="0" borderId="15" xfId="0" applyFont="1" applyFill="1" applyBorder="1"/>
    <xf numFmtId="164" fontId="30" fillId="0" borderId="15" xfId="0" applyFont="1" applyFill="1" applyBorder="1" applyAlignment="1">
      <alignment horizontal="right"/>
    </xf>
    <xf numFmtId="49" fontId="31" fillId="0" borderId="15" xfId="38" applyFont="1" applyFill="1" applyBorder="1">
      <alignment horizontal="left"/>
    </xf>
    <xf numFmtId="164" fontId="29" fillId="0" borderId="16" xfId="0" applyFont="1" applyFill="1" applyBorder="1"/>
    <xf numFmtId="3" fontId="32" fillId="0" borderId="15" xfId="46" applyNumberFormat="1" applyFont="1" applyFill="1" applyBorder="1" applyAlignment="1">
      <alignment horizontal="right"/>
    </xf>
    <xf numFmtId="3" fontId="32" fillId="0" borderId="15" xfId="32" applyNumberFormat="1" applyFont="1" applyFill="1" applyBorder="1" applyAlignment="1">
      <alignment horizontal="right"/>
    </xf>
    <xf numFmtId="169" fontId="31" fillId="0" borderId="17" xfId="31" applyFont="1" applyFill="1" applyBorder="1">
      <alignment horizontal="right"/>
    </xf>
    <xf numFmtId="49" fontId="31" fillId="0" borderId="0" xfId="38" applyFont="1" applyFill="1">
      <alignment horizontal="left"/>
    </xf>
    <xf numFmtId="3" fontId="32" fillId="0" borderId="0" xfId="46" applyNumberFormat="1" applyFont="1" applyFill="1" applyBorder="1"/>
    <xf numFmtId="3" fontId="32" fillId="0" borderId="0" xfId="32" applyNumberFormat="1" applyFont="1" applyFill="1" applyBorder="1"/>
    <xf numFmtId="169" fontId="31" fillId="0" borderId="6" xfId="31" applyFont="1" applyFill="1" applyBorder="1">
      <alignment horizontal="right"/>
    </xf>
    <xf numFmtId="172" fontId="34" fillId="0" borderId="0" xfId="45" applyFont="1" applyFill="1" applyAlignment="1">
      <alignment horizontal="left"/>
    </xf>
    <xf numFmtId="49" fontId="29" fillId="0" borderId="0" xfId="36" applyFont="1" applyFill="1">
      <alignment horizontal="right"/>
    </xf>
    <xf numFmtId="49" fontId="29" fillId="0" borderId="0" xfId="35" applyFont="1" applyFill="1">
      <alignment horizontal="left"/>
    </xf>
    <xf numFmtId="164" fontId="21" fillId="0" borderId="18" xfId="0" applyFont="1" applyFill="1" applyBorder="1"/>
    <xf numFmtId="164" fontId="21" fillId="0" borderId="1" xfId="0" applyFont="1" applyFill="1" applyBorder="1"/>
    <xf numFmtId="3" fontId="29" fillId="0" borderId="1" xfId="41" applyNumberFormat="1" applyFont="1" applyFill="1" applyBorder="1">
      <alignment horizontal="right"/>
    </xf>
    <xf numFmtId="169" fontId="29" fillId="0" borderId="2" xfId="31" applyNumberFormat="1" applyFont="1" applyFill="1" applyBorder="1">
      <alignment horizontal="right"/>
    </xf>
    <xf numFmtId="3" fontId="29" fillId="0" borderId="18" xfId="41" applyNumberFormat="1" applyFont="1" applyFill="1" applyBorder="1">
      <alignment horizontal="right"/>
    </xf>
    <xf numFmtId="169" fontId="29" fillId="0" borderId="2" xfId="30" applyFont="1" applyFill="1" applyBorder="1">
      <alignment horizontal="right"/>
    </xf>
    <xf numFmtId="172" fontId="29" fillId="0" borderId="0" xfId="41" applyFont="1" applyFill="1">
      <alignment horizontal="right"/>
    </xf>
    <xf numFmtId="167" fontId="29" fillId="0" borderId="0" xfId="41" applyNumberFormat="1" applyFont="1" applyFill="1">
      <alignment horizontal="right"/>
    </xf>
    <xf numFmtId="169" fontId="29" fillId="2" borderId="0" xfId="30" applyFont="1" applyFill="1">
      <alignment horizontal="right"/>
    </xf>
    <xf numFmtId="169" fontId="29" fillId="0" borderId="0" xfId="30" applyFont="1" applyFill="1">
      <alignment horizontal="right"/>
    </xf>
    <xf numFmtId="164" fontId="30" fillId="0" borderId="0" xfId="0" applyFont="1" applyFill="1" applyBorder="1"/>
    <xf numFmtId="165" fontId="30" fillId="0" borderId="0" xfId="0" applyNumberFormat="1" applyFont="1" applyFill="1" applyBorder="1"/>
    <xf numFmtId="164" fontId="30" fillId="0" borderId="0" xfId="0" applyNumberFormat="1" applyFont="1" applyFill="1" applyBorder="1"/>
    <xf numFmtId="164" fontId="35" fillId="0" borderId="0" xfId="33" applyFont="1" applyFill="1"/>
    <xf numFmtId="164" fontId="35" fillId="0" borderId="0" xfId="0" applyFont="1" applyFill="1" applyBorder="1"/>
    <xf numFmtId="167" fontId="35" fillId="0" borderId="0" xfId="0" applyNumberFormat="1" applyFont="1" applyFill="1" applyBorder="1"/>
    <xf numFmtId="1" fontId="35" fillId="0" borderId="0" xfId="0" applyNumberFormat="1" applyFont="1" applyFill="1" applyBorder="1"/>
    <xf numFmtId="164" fontId="36" fillId="0" borderId="0" xfId="0" applyFont="1" applyFill="1" applyBorder="1"/>
    <xf numFmtId="167" fontId="36" fillId="0" borderId="0" xfId="0" applyNumberFormat="1" applyFont="1" applyFill="1" applyBorder="1"/>
    <xf numFmtId="164" fontId="22" fillId="0" borderId="0" xfId="0" applyFont="1" applyFill="1" applyBorder="1"/>
    <xf numFmtId="167" fontId="21" fillId="0" borderId="0" xfId="0" applyNumberFormat="1" applyFont="1" applyFill="1" applyBorder="1"/>
    <xf numFmtId="3" fontId="21" fillId="2" borderId="0" xfId="34" applyNumberFormat="1" applyFont="1" applyFill="1" applyAlignment="1"/>
    <xf numFmtId="192" fontId="29" fillId="0" borderId="6" xfId="31" applyNumberFormat="1" applyFont="1" applyFill="1" applyBorder="1">
      <alignment horizontal="right"/>
    </xf>
    <xf numFmtId="192" fontId="31" fillId="0" borderId="6" xfId="31" applyNumberFormat="1" applyFont="1" applyFill="1" applyBorder="1">
      <alignment horizontal="right"/>
    </xf>
    <xf numFmtId="3" fontId="38" fillId="0" borderId="0" xfId="45" applyNumberFormat="1" applyFont="1" applyFill="1" applyBorder="1">
      <alignment horizontal="right"/>
    </xf>
    <xf numFmtId="3" fontId="38" fillId="0" borderId="12" xfId="45" applyNumberFormat="1" applyFont="1" applyFill="1" applyBorder="1">
      <alignment horizontal="right"/>
    </xf>
    <xf numFmtId="164" fontId="39" fillId="0" borderId="1" xfId="0" applyFont="1" applyBorder="1" applyAlignment="1">
      <alignment horizontal="left" vertical="top"/>
    </xf>
    <xf numFmtId="3" fontId="39" fillId="0" borderId="1" xfId="0" applyNumberFormat="1" applyFont="1" applyBorder="1" applyAlignment="1">
      <alignment horizontal="right" vertical="top"/>
    </xf>
    <xf numFmtId="164" fontId="39" fillId="0" borderId="1" xfId="0" applyNumberFormat="1" applyFont="1" applyBorder="1" applyAlignment="1">
      <alignment horizontal="right" vertical="top"/>
    </xf>
    <xf numFmtId="164" fontId="39" fillId="0" borderId="1" xfId="0" applyFont="1" applyBorder="1" applyAlignment="1">
      <alignment horizontal="right" vertical="top"/>
    </xf>
    <xf numFmtId="4" fontId="39" fillId="0" borderId="1" xfId="0" applyNumberFormat="1" applyFont="1" applyBorder="1" applyAlignment="1">
      <alignment horizontal="right" vertical="top"/>
    </xf>
    <xf numFmtId="3" fontId="39" fillId="0" borderId="19" xfId="0" applyNumberFormat="1" applyFont="1" applyBorder="1" applyAlignment="1">
      <alignment horizontal="right" vertical="top"/>
    </xf>
    <xf numFmtId="164" fontId="39" fillId="0" borderId="19" xfId="0" applyFont="1" applyBorder="1" applyAlignment="1">
      <alignment horizontal="right" vertical="top"/>
    </xf>
    <xf numFmtId="164" fontId="39" fillId="0" borderId="20" xfId="0" applyNumberFormat="1" applyFont="1" applyBorder="1" applyAlignment="1">
      <alignment horizontal="right" vertical="top"/>
    </xf>
    <xf numFmtId="3" fontId="39" fillId="0" borderId="7" xfId="0" applyNumberFormat="1" applyFont="1" applyBorder="1"/>
    <xf numFmtId="3" fontId="39" fillId="2" borderId="0" xfId="34" applyNumberFormat="1" applyFont="1" applyFill="1" applyBorder="1" applyAlignment="1">
      <alignment horizontal="right"/>
    </xf>
    <xf numFmtId="167" fontId="39" fillId="2" borderId="0" xfId="34" applyNumberFormat="1" applyFont="1" applyFill="1" applyBorder="1" applyAlignment="1">
      <alignment horizontal="right"/>
    </xf>
    <xf numFmtId="1" fontId="21" fillId="3" borderId="7" xfId="0" applyNumberFormat="1" applyFont="1" applyFill="1" applyBorder="1"/>
    <xf numFmtId="3" fontId="31" fillId="0" borderId="11" xfId="45" applyNumberFormat="1" applyFont="1" applyFill="1" applyBorder="1">
      <alignment horizontal="right"/>
    </xf>
    <xf numFmtId="0" fontId="40" fillId="2" borderId="0" xfId="34" applyFont="1" applyFill="1" applyAlignment="1">
      <alignment horizontal="right"/>
    </xf>
    <xf numFmtId="0" fontId="40" fillId="2" borderId="0" xfId="34" applyFont="1" applyFill="1" applyBorder="1" applyAlignment="1">
      <alignment horizontal="right"/>
    </xf>
    <xf numFmtId="167" fontId="21" fillId="2" borderId="21" xfId="34" applyNumberFormat="1" applyFont="1" applyFill="1" applyBorder="1" applyAlignment="1">
      <alignment horizontal="right"/>
    </xf>
    <xf numFmtId="3" fontId="21" fillId="2" borderId="19" xfId="34" applyNumberFormat="1" applyFont="1" applyFill="1" applyBorder="1" applyAlignment="1">
      <alignment horizontal="right"/>
    </xf>
    <xf numFmtId="167" fontId="21" fillId="2" borderId="22" xfId="34" applyNumberFormat="1" applyFont="1" applyFill="1" applyBorder="1" applyAlignment="1">
      <alignment horizontal="right"/>
    </xf>
    <xf numFmtId="167" fontId="21" fillId="2" borderId="20" xfId="34" applyNumberFormat="1" applyFont="1" applyFill="1" applyBorder="1" applyAlignment="1">
      <alignment horizontal="right"/>
    </xf>
    <xf numFmtId="3" fontId="21" fillId="0" borderId="1" xfId="34" applyNumberFormat="1" applyFont="1" applyFill="1" applyBorder="1" applyAlignment="1">
      <alignment horizontal="right"/>
    </xf>
    <xf numFmtId="3" fontId="21" fillId="2" borderId="23" xfId="34" applyNumberFormat="1" applyFont="1" applyFill="1" applyBorder="1" applyAlignment="1">
      <alignment horizontal="right"/>
    </xf>
    <xf numFmtId="167" fontId="21" fillId="2" borderId="24" xfId="34" applyNumberFormat="1" applyFont="1" applyFill="1" applyBorder="1" applyAlignment="1">
      <alignment horizontal="right"/>
    </xf>
    <xf numFmtId="167" fontId="29" fillId="0" borderId="0" xfId="40" applyNumberFormat="1" applyFont="1" applyFill="1" applyAlignment="1">
      <alignment horizontal="center"/>
    </xf>
    <xf numFmtId="164" fontId="35" fillId="0" borderId="0" xfId="0" applyFont="1" applyFill="1" applyBorder="1" applyAlignment="1">
      <alignment wrapText="1"/>
    </xf>
    <xf numFmtId="164" fontId="35" fillId="0" borderId="0" xfId="0" applyFont="1" applyFill="1" applyAlignment="1"/>
    <xf numFmtId="164" fontId="35" fillId="0" borderId="0" xfId="0" applyFont="1" applyFill="1" applyAlignment="1">
      <alignment vertical="top" wrapText="1"/>
    </xf>
    <xf numFmtId="164" fontId="35" fillId="0" borderId="0" xfId="0" applyFont="1" applyFill="1" applyAlignment="1">
      <alignment wrapText="1"/>
    </xf>
    <xf numFmtId="164" fontId="35" fillId="0" borderId="0" xfId="0" applyFont="1" applyFill="1"/>
    <xf numFmtId="0" fontId="0" fillId="0" borderId="25" xfId="0" applyNumberFormat="1" applyBorder="1" applyAlignment="1">
      <alignment vertical="center" wrapText="1"/>
    </xf>
    <xf numFmtId="0" fontId="0" fillId="0" borderId="26" xfId="0" applyNumberFormat="1" applyBorder="1" applyAlignment="1">
      <alignment vertical="center" wrapText="1"/>
    </xf>
    <xf numFmtId="0" fontId="0" fillId="0" borderId="27" xfId="0" applyNumberFormat="1" applyBorder="1" applyAlignment="1">
      <alignment vertical="center" wrapText="1"/>
    </xf>
    <xf numFmtId="0" fontId="41" fillId="0" borderId="28" xfId="25" applyBorder="1" applyAlignment="1" applyProtection="1">
      <alignment horizontal="left"/>
    </xf>
    <xf numFmtId="0" fontId="41" fillId="0" borderId="24" xfId="25" applyBorder="1" applyAlignment="1" applyProtection="1">
      <alignment horizontal="left"/>
    </xf>
    <xf numFmtId="0" fontId="41" fillId="0" borderId="29" xfId="25" applyBorder="1" applyAlignment="1" applyProtection="1">
      <alignment horizontal="left"/>
    </xf>
    <xf numFmtId="0" fontId="5" fillId="0" borderId="25" xfId="0" applyNumberFormat="1" applyFont="1" applyBorder="1" applyAlignment="1">
      <alignment vertical="center" wrapText="1"/>
    </xf>
    <xf numFmtId="0" fontId="5" fillId="0" borderId="26" xfId="0" applyNumberFormat="1" applyFont="1" applyBorder="1" applyAlignment="1">
      <alignment vertical="center" wrapText="1"/>
    </xf>
    <xf numFmtId="0" fontId="5" fillId="0" borderId="27" xfId="0" applyNumberFormat="1" applyFont="1" applyBorder="1" applyAlignment="1">
      <alignment vertical="center" wrapText="1"/>
    </xf>
    <xf numFmtId="0" fontId="42" fillId="0" borderId="28" xfId="25" applyFont="1" applyBorder="1" applyAlignment="1" applyProtection="1">
      <alignment horizontal="left"/>
    </xf>
    <xf numFmtId="0" fontId="42" fillId="0" borderId="24" xfId="25" applyFont="1" applyBorder="1" applyAlignment="1" applyProtection="1">
      <alignment horizontal="left"/>
    </xf>
    <xf numFmtId="0" fontId="42" fillId="0" borderId="29" xfId="25" applyFont="1" applyBorder="1" applyAlignment="1" applyProtection="1">
      <alignment horizontal="left"/>
    </xf>
  </cellXfs>
  <cellStyles count="53">
    <cellStyle name="d0m" xfId="1"/>
    <cellStyle name="d0mfett" xfId="2"/>
    <cellStyle name="d2o" xfId="3"/>
    <cellStyle name="d2ofett" xfId="4"/>
    <cellStyle name="d3o" xfId="5"/>
    <cellStyle name="d3ofett" xfId="6"/>
    <cellStyle name="dez1o" xfId="7"/>
    <cellStyle name="dez1of" xfId="8"/>
    <cellStyle name="dez4" xfId="9"/>
    <cellStyle name="dezmin0" xfId="10"/>
    <cellStyle name="dezminm" xfId="11"/>
    <cellStyle name="dezmit" xfId="12"/>
    <cellStyle name="dezmitf" xfId="13"/>
    <cellStyle name="dezo" xfId="14"/>
    <cellStyle name="dezo%" xfId="15"/>
    <cellStyle name="dezo_MF_FS_13" xfId="16"/>
    <cellStyle name="dezof" xfId="17"/>
    <cellStyle name="headfett" xfId="18"/>
    <cellStyle name="headgrau_li" xfId="19"/>
    <cellStyle name="headred" xfId="20"/>
    <cellStyle name="hundminm" xfId="21"/>
    <cellStyle name="hundminmf" xfId="22"/>
    <cellStyle name="hunmimo" xfId="23"/>
    <cellStyle name="huno" xfId="24"/>
    <cellStyle name="Hyperlink" xfId="25" builtinId="8"/>
    <cellStyle name="Medienforschung" xfId="26"/>
    <cellStyle name="minzm" xfId="27"/>
    <cellStyle name="minzo" xfId="28"/>
    <cellStyle name="mio_3_fett" xfId="29"/>
    <cellStyle name="proz_1_fett" xfId="30"/>
    <cellStyle name="proz_1_mager" xfId="31"/>
    <cellStyle name="Proz_1_mager_kursiv" xfId="32"/>
    <cellStyle name="Standard" xfId="0" builtinId="0"/>
    <cellStyle name="Standard_Lieferung_02_04_05" xfId="33"/>
    <cellStyle name="Standard_Zahlen GB 2004" xfId="34"/>
    <cellStyle name="Tabfett_li" xfId="35"/>
    <cellStyle name="Tabfett_re" xfId="36"/>
    <cellStyle name="Tablight_li" xfId="37"/>
    <cellStyle name="Tabmager_kursiv_li" xfId="38"/>
    <cellStyle name="Tabmager_li" xfId="39"/>
    <cellStyle name="Tabmager_re" xfId="40"/>
    <cellStyle name="tausfett" xfId="41"/>
    <cellStyle name="tausfettmit" xfId="42"/>
    <cellStyle name="tauslight_kursiv_VJ" xfId="43"/>
    <cellStyle name="tausm" xfId="44"/>
    <cellStyle name="tausmager" xfId="45"/>
    <cellStyle name="tausmager_Kursiv" xfId="46"/>
    <cellStyle name="tausmf" xfId="47"/>
    <cellStyle name="tausminm" xfId="48"/>
    <cellStyle name="tausmino" xfId="49"/>
    <cellStyle name="tauso" xfId="50"/>
    <cellStyle name="tausof" xfId="51"/>
    <cellStyle name="Zahl_0" xfId="52"/>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creativecommons.org/licenses/by/3.0/deed.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creativecommons.org/licenses/by/3.0/deed.de" TargetMode="External"/></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C33"/>
  <sheetViews>
    <sheetView showGridLines="0" view="pageLayout" zoomScaleNormal="100" zoomScaleSheetLayoutView="125" workbookViewId="0">
      <selection activeCell="K38" sqref="K38"/>
    </sheetView>
  </sheetViews>
  <sheetFormatPr baseColWidth="10" defaultRowHeight="12.75"/>
  <cols>
    <col min="1" max="2" width="1.85546875" style="42" customWidth="1"/>
    <col min="3" max="3" width="16.140625" style="42" customWidth="1"/>
    <col min="4" max="5" width="1.7109375" style="42" customWidth="1"/>
    <col min="6" max="6" width="8" style="42" customWidth="1"/>
    <col min="7" max="7" width="14.42578125" style="42" customWidth="1"/>
    <col min="8" max="8" width="7.85546875" style="42" customWidth="1"/>
    <col min="9" max="10" width="7.5703125" style="42" customWidth="1"/>
    <col min="11" max="11" width="12" style="42" customWidth="1"/>
    <col min="12" max="12" width="8.28515625" style="42" customWidth="1"/>
    <col min="13" max="13" width="8.28515625" style="126" customWidth="1"/>
    <col min="14" max="14" width="5.5703125" style="42" customWidth="1"/>
    <col min="15" max="15" width="7.7109375" style="47" customWidth="1"/>
    <col min="16" max="16" width="8.28515625" style="42" customWidth="1"/>
    <col min="17" max="18" width="8.42578125" style="42" customWidth="1"/>
    <col min="19" max="16384" width="11.42578125" style="42"/>
  </cols>
  <sheetData>
    <row r="1" spans="1:32" ht="14.25">
      <c r="A1" s="41"/>
      <c r="C1" s="43" t="s">
        <v>19</v>
      </c>
      <c r="D1" s="44"/>
      <c r="E1" s="45"/>
      <c r="F1" s="45"/>
      <c r="G1" s="45"/>
      <c r="H1" s="45"/>
      <c r="I1" s="45"/>
      <c r="J1" s="45"/>
      <c r="K1" s="45"/>
      <c r="L1" s="45"/>
      <c r="M1" s="46"/>
      <c r="N1" s="45"/>
    </row>
    <row r="2" spans="1:32" ht="14.25">
      <c r="A2" s="41"/>
      <c r="C2" s="43"/>
      <c r="D2" s="44"/>
      <c r="E2" s="45"/>
      <c r="F2" s="45"/>
      <c r="G2" s="45"/>
      <c r="H2" s="45"/>
      <c r="I2" s="45"/>
      <c r="J2" s="45"/>
      <c r="K2" s="45"/>
      <c r="L2" s="45"/>
      <c r="M2" s="46"/>
      <c r="N2" s="45"/>
    </row>
    <row r="3" spans="1:32" s="48" customFormat="1" ht="9">
      <c r="D3" s="49"/>
      <c r="E3" s="50" t="s">
        <v>18</v>
      </c>
      <c r="F3" s="51"/>
      <c r="G3" s="52"/>
      <c r="H3" s="51"/>
      <c r="I3" s="53"/>
      <c r="J3" s="54" t="s">
        <v>22</v>
      </c>
      <c r="K3" s="55"/>
      <c r="M3" s="56"/>
      <c r="O3" s="57"/>
    </row>
    <row r="4" spans="1:32" s="58" customFormat="1" ht="13.5" customHeight="1">
      <c r="D4" s="59"/>
      <c r="E4" s="60" t="s">
        <v>17</v>
      </c>
      <c r="G4" s="61" t="s">
        <v>21</v>
      </c>
      <c r="H4" s="61"/>
      <c r="I4" s="62" t="s">
        <v>20</v>
      </c>
      <c r="J4" s="59"/>
      <c r="K4" s="62" t="s">
        <v>0</v>
      </c>
      <c r="M4" s="154"/>
      <c r="N4" s="154"/>
      <c r="O4" s="154"/>
      <c r="P4" s="154"/>
      <c r="Q4" s="154"/>
      <c r="R4" s="154"/>
    </row>
    <row r="5" spans="1:32" s="58" customFormat="1" ht="11.25" customHeight="1">
      <c r="D5" s="59"/>
      <c r="E5" s="61"/>
      <c r="F5" s="61" t="s">
        <v>1</v>
      </c>
      <c r="G5" s="61" t="s">
        <v>1</v>
      </c>
      <c r="H5" s="61" t="s">
        <v>1</v>
      </c>
      <c r="I5" s="62" t="s">
        <v>2</v>
      </c>
      <c r="J5" s="59" t="s">
        <v>1</v>
      </c>
      <c r="K5" s="62" t="s">
        <v>2</v>
      </c>
      <c r="M5" s="63"/>
      <c r="O5" s="64"/>
    </row>
    <row r="6" spans="1:32" s="48" customFormat="1" ht="9">
      <c r="D6" s="65"/>
      <c r="I6" s="66"/>
      <c r="J6" s="65"/>
      <c r="K6" s="66"/>
      <c r="M6" s="56"/>
      <c r="O6" s="57"/>
    </row>
    <row r="7" spans="1:32" s="48" customFormat="1" ht="9">
      <c r="B7" s="67"/>
      <c r="C7" s="68" t="s">
        <v>3</v>
      </c>
      <c r="D7" s="65"/>
      <c r="F7" s="130">
        <f>6412+F8</f>
        <v>7704</v>
      </c>
      <c r="G7" s="70">
        <f>2165+4076+2179+G8+G9</f>
        <v>10828</v>
      </c>
      <c r="H7" s="69">
        <f>F7+G7</f>
        <v>18532</v>
      </c>
      <c r="I7" s="128">
        <f>H7/H$24*100</f>
        <v>23.264455547465417</v>
      </c>
      <c r="J7" s="88">
        <f>86008+J8+J9</f>
        <v>162972</v>
      </c>
      <c r="K7" s="71">
        <f>J7/$J$24*100</f>
        <v>30.564604607983796</v>
      </c>
      <c r="L7" s="72"/>
      <c r="M7" s="73"/>
      <c r="N7" s="74"/>
      <c r="O7" s="75"/>
      <c r="P7" s="74"/>
      <c r="Q7" s="74"/>
      <c r="R7" s="74"/>
      <c r="S7" s="72"/>
      <c r="T7" s="74"/>
      <c r="U7" s="72"/>
      <c r="V7" s="74"/>
      <c r="W7" s="72"/>
      <c r="X7" s="74"/>
      <c r="Y7" s="72"/>
      <c r="Z7" s="74"/>
      <c r="AA7" s="72"/>
      <c r="AB7" s="74"/>
      <c r="AC7" s="72"/>
      <c r="AD7" s="74"/>
      <c r="AE7" s="72"/>
      <c r="AF7" s="74"/>
    </row>
    <row r="8" spans="1:32" s="48" customFormat="1" ht="9">
      <c r="A8" s="76"/>
      <c r="B8" s="77"/>
      <c r="C8" s="78" t="s">
        <v>4</v>
      </c>
      <c r="D8" s="79"/>
      <c r="E8" s="76"/>
      <c r="F8" s="80">
        <v>1292</v>
      </c>
      <c r="G8" s="81">
        <v>1904</v>
      </c>
      <c r="H8" s="82">
        <f t="shared" ref="H8:H23" si="0">F8+G8</f>
        <v>3196</v>
      </c>
      <c r="I8" s="129">
        <f t="shared" ref="I8:I24" si="1">H8/H$24*100</f>
        <v>4.0121519495844735</v>
      </c>
      <c r="J8" s="144">
        <v>74109</v>
      </c>
      <c r="K8" s="83">
        <f t="shared" ref="K8:K20" si="2">J8/$J$24*100</f>
        <v>13.898781894393339</v>
      </c>
      <c r="L8" s="72"/>
      <c r="M8" s="73"/>
      <c r="N8" s="74"/>
      <c r="O8" s="75"/>
      <c r="P8" s="74"/>
      <c r="Q8" s="74"/>
      <c r="R8" s="74"/>
      <c r="S8" s="72"/>
      <c r="T8" s="74"/>
      <c r="U8" s="72"/>
      <c r="V8" s="74"/>
      <c r="W8" s="72"/>
      <c r="X8" s="74"/>
      <c r="Y8" s="72"/>
      <c r="Z8" s="74"/>
      <c r="AA8" s="72"/>
      <c r="AB8" s="74"/>
      <c r="AC8" s="72"/>
      <c r="AD8" s="74"/>
      <c r="AE8" s="72"/>
      <c r="AF8" s="74"/>
    </row>
    <row r="9" spans="1:32" s="48" customFormat="1" ht="9">
      <c r="A9" s="76"/>
      <c r="B9" s="77"/>
      <c r="C9" s="78" t="s">
        <v>5</v>
      </c>
      <c r="D9" s="79"/>
      <c r="E9" s="76"/>
      <c r="F9" s="80">
        <v>0</v>
      </c>
      <c r="G9" s="81">
        <v>504</v>
      </c>
      <c r="H9" s="82">
        <f t="shared" si="0"/>
        <v>504</v>
      </c>
      <c r="I9" s="129">
        <f t="shared" si="1"/>
        <v>0.63270481307589943</v>
      </c>
      <c r="J9" s="84">
        <v>2855</v>
      </c>
      <c r="K9" s="83">
        <f t="shared" si="2"/>
        <v>0.53544134057257531</v>
      </c>
      <c r="L9" s="72"/>
      <c r="M9" s="73"/>
      <c r="N9" s="74"/>
      <c r="O9" s="75"/>
      <c r="P9" s="74"/>
      <c r="Q9" s="74"/>
      <c r="R9" s="74"/>
      <c r="S9" s="72"/>
      <c r="T9" s="74"/>
      <c r="U9" s="72"/>
      <c r="V9" s="74"/>
      <c r="W9" s="72"/>
      <c r="X9" s="74"/>
      <c r="Y9" s="72"/>
      <c r="Z9" s="74"/>
      <c r="AA9" s="72"/>
      <c r="AB9" s="74"/>
      <c r="AC9" s="72"/>
      <c r="AD9" s="74"/>
      <c r="AE9" s="72"/>
      <c r="AF9" s="74"/>
    </row>
    <row r="10" spans="1:32" s="48" customFormat="1" ht="9">
      <c r="A10" s="76"/>
      <c r="B10" s="77"/>
      <c r="C10" s="85" t="s">
        <v>6</v>
      </c>
      <c r="D10" s="79"/>
      <c r="E10" s="76"/>
      <c r="F10" s="131">
        <v>3972</v>
      </c>
      <c r="G10" s="87">
        <v>0</v>
      </c>
      <c r="H10" s="69">
        <f t="shared" si="0"/>
        <v>3972</v>
      </c>
      <c r="I10" s="128">
        <f t="shared" si="1"/>
        <v>4.9863165030505412</v>
      </c>
      <c r="J10" s="88">
        <v>13697</v>
      </c>
      <c r="K10" s="89">
        <f t="shared" si="2"/>
        <v>2.5688056188520365</v>
      </c>
      <c r="L10" s="72"/>
      <c r="M10" s="73"/>
      <c r="N10" s="74"/>
      <c r="O10" s="75"/>
      <c r="P10" s="74"/>
      <c r="Q10" s="74"/>
      <c r="R10" s="74"/>
      <c r="S10" s="72"/>
      <c r="T10" s="74"/>
      <c r="U10" s="72"/>
      <c r="V10" s="74"/>
      <c r="W10" s="72"/>
      <c r="X10" s="74"/>
      <c r="Y10" s="72"/>
      <c r="Z10" s="74"/>
      <c r="AA10" s="72"/>
      <c r="AB10" s="74"/>
      <c r="AC10" s="72"/>
      <c r="AD10" s="74"/>
      <c r="AE10" s="72"/>
      <c r="AF10" s="74"/>
    </row>
    <row r="11" spans="1:32" s="48" customFormat="1" ht="9">
      <c r="A11" s="76"/>
      <c r="B11" s="77"/>
      <c r="C11" s="85" t="s">
        <v>7</v>
      </c>
      <c r="D11" s="79"/>
      <c r="E11" s="76"/>
      <c r="F11" s="131">
        <v>437</v>
      </c>
      <c r="G11" s="87">
        <v>0</v>
      </c>
      <c r="H11" s="69">
        <f t="shared" si="0"/>
        <v>437</v>
      </c>
      <c r="I11" s="128">
        <f t="shared" si="1"/>
        <v>0.54859524467096832</v>
      </c>
      <c r="J11" s="88">
        <v>2808</v>
      </c>
      <c r="K11" s="89">
        <f t="shared" si="2"/>
        <v>0.52662671955439277</v>
      </c>
      <c r="L11" s="72"/>
      <c r="M11" s="73"/>
      <c r="N11" s="74"/>
      <c r="O11" s="75"/>
      <c r="P11" s="74"/>
      <c r="Q11" s="74"/>
      <c r="R11" s="74"/>
      <c r="S11" s="72"/>
      <c r="T11" s="74"/>
      <c r="U11" s="72"/>
      <c r="V11" s="74"/>
      <c r="W11" s="72"/>
      <c r="X11" s="74"/>
      <c r="Y11" s="72"/>
      <c r="Z11" s="74"/>
      <c r="AA11" s="72"/>
      <c r="AB11" s="74"/>
      <c r="AC11" s="72"/>
      <c r="AD11" s="74"/>
      <c r="AE11" s="72"/>
      <c r="AF11" s="74"/>
    </row>
    <row r="12" spans="1:32" s="48" customFormat="1" ht="9">
      <c r="A12" s="76"/>
      <c r="B12" s="77"/>
      <c r="C12" s="85" t="s">
        <v>8</v>
      </c>
      <c r="D12" s="79"/>
      <c r="E12" s="76"/>
      <c r="F12" s="86">
        <v>0</v>
      </c>
      <c r="G12" s="87">
        <f>1072+4788+G13</f>
        <v>6293</v>
      </c>
      <c r="H12" s="69">
        <f>F12+G12</f>
        <v>6293</v>
      </c>
      <c r="I12" s="128">
        <f t="shared" si="1"/>
        <v>7.9000225966004676</v>
      </c>
      <c r="J12" s="88">
        <f>45250+J13</f>
        <v>47706</v>
      </c>
      <c r="K12" s="89">
        <f t="shared" si="2"/>
        <v>8.9470278785832846</v>
      </c>
      <c r="L12" s="72"/>
      <c r="M12" s="73"/>
      <c r="N12" s="74"/>
      <c r="O12" s="75"/>
      <c r="P12" s="74"/>
      <c r="Q12" s="74"/>
      <c r="R12" s="74"/>
      <c r="S12" s="72"/>
      <c r="T12" s="74"/>
      <c r="U12" s="72"/>
      <c r="V12" s="74"/>
      <c r="W12" s="72"/>
      <c r="X12" s="74"/>
      <c r="Y12" s="72"/>
      <c r="Z12" s="74"/>
      <c r="AA12" s="72"/>
      <c r="AB12" s="74"/>
      <c r="AC12" s="72"/>
      <c r="AD12" s="74"/>
      <c r="AE12" s="72"/>
      <c r="AF12" s="74"/>
    </row>
    <row r="13" spans="1:32" s="48" customFormat="1" ht="9">
      <c r="A13" s="76"/>
      <c r="B13" s="77"/>
      <c r="C13" s="78" t="s">
        <v>5</v>
      </c>
      <c r="D13" s="79"/>
      <c r="E13" s="76"/>
      <c r="F13" s="90">
        <v>0</v>
      </c>
      <c r="G13" s="91">
        <v>433</v>
      </c>
      <c r="H13" s="82">
        <f t="shared" si="0"/>
        <v>433</v>
      </c>
      <c r="I13" s="129">
        <f t="shared" si="1"/>
        <v>0.54357377790052475</v>
      </c>
      <c r="J13" s="84">
        <v>2456</v>
      </c>
      <c r="K13" s="83">
        <f t="shared" si="2"/>
        <v>0.46061083448204726</v>
      </c>
      <c r="L13" s="72"/>
      <c r="M13" s="73"/>
      <c r="N13" s="74"/>
      <c r="O13" s="75"/>
      <c r="P13" s="74"/>
      <c r="Q13" s="74"/>
      <c r="R13" s="74"/>
      <c r="S13" s="72"/>
      <c r="T13" s="74"/>
      <c r="U13" s="72"/>
      <c r="V13" s="74"/>
      <c r="W13" s="72"/>
      <c r="X13" s="74"/>
      <c r="Y13" s="72"/>
      <c r="Z13" s="74"/>
      <c r="AA13" s="72"/>
      <c r="AB13" s="74"/>
      <c r="AC13" s="72"/>
      <c r="AD13" s="74"/>
      <c r="AE13" s="72"/>
      <c r="AF13" s="74"/>
    </row>
    <row r="14" spans="1:32" s="48" customFormat="1" ht="9">
      <c r="A14" s="76"/>
      <c r="B14" s="77"/>
      <c r="C14" s="85" t="s">
        <v>9</v>
      </c>
      <c r="D14" s="79"/>
      <c r="E14" s="76"/>
      <c r="F14" s="131">
        <v>4036</v>
      </c>
      <c r="G14" s="87">
        <f>109+241</f>
        <v>350</v>
      </c>
      <c r="H14" s="69">
        <f>F14+G14</f>
        <v>4386</v>
      </c>
      <c r="I14" s="128">
        <f>H14/H$24*100</f>
        <v>5.5060383137914588</v>
      </c>
      <c r="J14" s="88">
        <v>29452</v>
      </c>
      <c r="K14" s="89">
        <f t="shared" si="2"/>
        <v>5.5235791112236381</v>
      </c>
      <c r="L14" s="72"/>
      <c r="M14" s="73"/>
      <c r="N14" s="74"/>
      <c r="O14" s="75"/>
      <c r="P14" s="74"/>
      <c r="Q14" s="74"/>
      <c r="R14" s="74"/>
      <c r="S14" s="72"/>
      <c r="T14" s="74"/>
      <c r="U14" s="72"/>
      <c r="V14" s="74"/>
      <c r="W14" s="72"/>
      <c r="X14" s="74"/>
      <c r="Y14" s="72"/>
      <c r="Z14" s="74"/>
      <c r="AA14" s="72"/>
      <c r="AB14" s="74"/>
      <c r="AC14" s="72"/>
      <c r="AD14" s="74"/>
      <c r="AE14" s="72"/>
      <c r="AF14" s="74"/>
    </row>
    <row r="15" spans="1:32" s="48" customFormat="1" ht="9">
      <c r="A15" s="76"/>
      <c r="B15" s="77"/>
      <c r="C15" s="85" t="s">
        <v>10</v>
      </c>
      <c r="D15" s="79"/>
      <c r="E15" s="76"/>
      <c r="F15" s="131">
        <v>0</v>
      </c>
      <c r="G15" s="87">
        <v>16451</v>
      </c>
      <c r="H15" s="69">
        <f t="shared" si="0"/>
        <v>16451</v>
      </c>
      <c r="I15" s="128">
        <f t="shared" si="1"/>
        <v>20.652037460142108</v>
      </c>
      <c r="J15" s="88">
        <v>93209</v>
      </c>
      <c r="K15" s="89">
        <f t="shared" si="2"/>
        <v>17.48089384008027</v>
      </c>
      <c r="L15" s="72"/>
      <c r="M15" s="73"/>
      <c r="N15" s="74"/>
      <c r="O15" s="75"/>
      <c r="P15" s="74"/>
      <c r="Q15" s="74"/>
      <c r="R15" s="74"/>
      <c r="S15" s="72"/>
      <c r="T15" s="74"/>
      <c r="U15" s="72"/>
      <c r="V15" s="74"/>
      <c r="W15" s="72"/>
      <c r="X15" s="74"/>
      <c r="Y15" s="72"/>
      <c r="Z15" s="74"/>
      <c r="AA15" s="72"/>
      <c r="AB15" s="74"/>
      <c r="AC15" s="72"/>
      <c r="AD15" s="74"/>
      <c r="AE15" s="72"/>
      <c r="AF15" s="74"/>
    </row>
    <row r="16" spans="1:32" s="48" customFormat="1" ht="9">
      <c r="A16" s="76"/>
      <c r="B16" s="77"/>
      <c r="C16" s="85" t="s">
        <v>11</v>
      </c>
      <c r="D16" s="79"/>
      <c r="E16" s="76"/>
      <c r="F16" s="131">
        <v>4483</v>
      </c>
      <c r="G16" s="87">
        <f>109+372+G17</f>
        <v>4668</v>
      </c>
      <c r="H16" s="69">
        <f t="shared" si="0"/>
        <v>9151</v>
      </c>
      <c r="I16" s="128">
        <f t="shared" si="1"/>
        <v>11.487860604082451</v>
      </c>
      <c r="J16" s="88">
        <f>21217+J17</f>
        <v>43788</v>
      </c>
      <c r="K16" s="89">
        <f t="shared" si="2"/>
        <v>8.2122260668973475</v>
      </c>
      <c r="L16" s="72"/>
      <c r="M16" s="73"/>
      <c r="N16" s="74"/>
      <c r="O16" s="75"/>
      <c r="P16" s="74"/>
      <c r="Q16" s="74"/>
      <c r="R16" s="74"/>
      <c r="S16" s="72"/>
      <c r="T16" s="74"/>
      <c r="U16" s="72"/>
      <c r="V16" s="74"/>
      <c r="W16" s="72"/>
      <c r="X16" s="74"/>
      <c r="Y16" s="72"/>
      <c r="Z16" s="74"/>
      <c r="AA16" s="72"/>
      <c r="AB16" s="74"/>
      <c r="AC16" s="72"/>
      <c r="AD16" s="74"/>
      <c r="AE16" s="72"/>
      <c r="AF16" s="74"/>
    </row>
    <row r="17" spans="1:55" s="48" customFormat="1" ht="9">
      <c r="A17" s="76"/>
      <c r="B17" s="77"/>
      <c r="C17" s="78" t="s">
        <v>5</v>
      </c>
      <c r="D17" s="79"/>
      <c r="E17" s="76"/>
      <c r="F17" s="80">
        <v>0</v>
      </c>
      <c r="G17" s="81">
        <v>4187</v>
      </c>
      <c r="H17" s="82">
        <f t="shared" si="0"/>
        <v>4187</v>
      </c>
      <c r="I17" s="129">
        <f t="shared" si="1"/>
        <v>5.2562203419618871</v>
      </c>
      <c r="J17" s="84">
        <v>22571</v>
      </c>
      <c r="K17" s="83">
        <f t="shared" si="2"/>
        <v>4.2330810851361109</v>
      </c>
      <c r="L17" s="72"/>
      <c r="M17" s="73"/>
      <c r="N17" s="74"/>
      <c r="O17" s="75"/>
      <c r="P17" s="74"/>
      <c r="Q17" s="74"/>
      <c r="R17" s="74"/>
      <c r="S17" s="72"/>
      <c r="T17" s="74"/>
      <c r="U17" s="72"/>
      <c r="V17" s="74"/>
      <c r="W17" s="72"/>
      <c r="X17" s="74"/>
      <c r="Y17" s="72"/>
      <c r="Z17" s="74"/>
      <c r="AA17" s="72"/>
      <c r="AB17" s="74"/>
      <c r="AC17" s="72"/>
      <c r="AD17" s="74"/>
      <c r="AE17" s="72"/>
      <c r="AF17" s="74"/>
    </row>
    <row r="18" spans="1:55" s="48" customFormat="1" ht="9">
      <c r="A18" s="76"/>
      <c r="B18" s="77"/>
      <c r="C18" s="85" t="s">
        <v>12</v>
      </c>
      <c r="D18" s="79"/>
      <c r="E18" s="76"/>
      <c r="F18" s="86">
        <v>0</v>
      </c>
      <c r="G18" s="87">
        <v>16</v>
      </c>
      <c r="H18" s="69">
        <f t="shared" si="0"/>
        <v>16</v>
      </c>
      <c r="I18" s="128">
        <f t="shared" si="1"/>
        <v>2.0085867081774584E-2</v>
      </c>
      <c r="J18" s="88">
        <v>301</v>
      </c>
      <c r="K18" s="89">
        <f t="shared" si="2"/>
        <v>5.6451083541977289E-2</v>
      </c>
      <c r="L18" s="72"/>
      <c r="M18" s="73"/>
      <c r="N18" s="74"/>
      <c r="O18" s="75"/>
      <c r="P18" s="74"/>
      <c r="Q18" s="74"/>
      <c r="R18" s="74"/>
      <c r="S18" s="72"/>
      <c r="T18" s="74"/>
      <c r="U18" s="72"/>
      <c r="V18" s="74"/>
      <c r="W18" s="72"/>
      <c r="X18" s="74"/>
      <c r="Y18" s="72"/>
      <c r="Z18" s="74"/>
      <c r="AA18" s="72"/>
      <c r="AB18" s="74"/>
      <c r="AC18" s="72"/>
      <c r="AD18" s="74"/>
      <c r="AE18" s="72"/>
      <c r="AF18" s="74"/>
    </row>
    <row r="19" spans="1:55" s="48" customFormat="1" ht="9">
      <c r="A19" s="76"/>
      <c r="B19" s="77"/>
      <c r="C19" s="85" t="s">
        <v>13</v>
      </c>
      <c r="D19" s="79"/>
      <c r="E19" s="76"/>
      <c r="F19" s="131">
        <v>4724</v>
      </c>
      <c r="G19" s="87">
        <f>463+4196+7747</f>
        <v>12406</v>
      </c>
      <c r="H19" s="69">
        <f t="shared" si="0"/>
        <v>17130</v>
      </c>
      <c r="I19" s="128">
        <f>H19/H$24*100</f>
        <v>21.504431444424917</v>
      </c>
      <c r="J19" s="88">
        <v>115613</v>
      </c>
      <c r="K19" s="89">
        <f t="shared" si="2"/>
        <v>21.682654888832626</v>
      </c>
      <c r="L19" s="72"/>
      <c r="M19" s="73"/>
      <c r="N19" s="74"/>
      <c r="O19" s="75"/>
      <c r="P19" s="74"/>
      <c r="Q19" s="74"/>
      <c r="R19" s="74"/>
      <c r="S19" s="72"/>
      <c r="T19" s="74"/>
      <c r="U19" s="72"/>
      <c r="V19" s="74"/>
      <c r="W19" s="72"/>
      <c r="X19" s="74"/>
      <c r="Y19" s="72"/>
      <c r="Z19" s="74"/>
      <c r="AA19" s="72"/>
      <c r="AB19" s="74"/>
      <c r="AC19" s="72"/>
      <c r="AD19" s="74"/>
      <c r="AE19" s="72"/>
      <c r="AF19" s="74"/>
    </row>
    <row r="20" spans="1:55" s="48" customFormat="1" ht="9">
      <c r="A20" s="76"/>
      <c r="B20" s="77"/>
      <c r="C20" s="85" t="s">
        <v>14</v>
      </c>
      <c r="D20" s="79"/>
      <c r="E20" s="76"/>
      <c r="F20" s="131">
        <f>101+F21</f>
        <v>619</v>
      </c>
      <c r="G20" s="87">
        <f>51+1482+G21</f>
        <v>1699</v>
      </c>
      <c r="H20" s="69">
        <f t="shared" si="0"/>
        <v>2318</v>
      </c>
      <c r="I20" s="128">
        <f t="shared" si="1"/>
        <v>2.9099399934720931</v>
      </c>
      <c r="J20" s="88">
        <f>12553+J21</f>
        <v>18154</v>
      </c>
      <c r="K20" s="89">
        <f t="shared" si="2"/>
        <v>3.4046942545550025</v>
      </c>
      <c r="L20" s="72"/>
      <c r="M20" s="73"/>
      <c r="N20" s="74"/>
      <c r="O20" s="75"/>
      <c r="P20" s="74"/>
      <c r="Q20" s="74"/>
      <c r="R20" s="74"/>
      <c r="S20" s="72"/>
      <c r="T20" s="74"/>
      <c r="U20" s="72"/>
      <c r="V20" s="74"/>
      <c r="W20" s="72"/>
      <c r="X20" s="74"/>
      <c r="Y20" s="72"/>
      <c r="Z20" s="74"/>
      <c r="AA20" s="72"/>
      <c r="AB20" s="74"/>
      <c r="AC20" s="72"/>
      <c r="AD20" s="74"/>
      <c r="AE20" s="72"/>
      <c r="AF20" s="74"/>
    </row>
    <row r="21" spans="1:55" s="48" customFormat="1" ht="9">
      <c r="A21" s="92"/>
      <c r="B21" s="93"/>
      <c r="C21" s="94" t="s">
        <v>5</v>
      </c>
      <c r="D21" s="95"/>
      <c r="E21" s="92"/>
      <c r="F21" s="96">
        <v>518</v>
      </c>
      <c r="G21" s="97">
        <v>166</v>
      </c>
      <c r="H21" s="82">
        <f t="shared" si="0"/>
        <v>684</v>
      </c>
      <c r="I21" s="129">
        <f t="shared" si="1"/>
        <v>0.85867081774586362</v>
      </c>
      <c r="J21" s="84">
        <f>939+4662</f>
        <v>5601</v>
      </c>
      <c r="K21" s="98">
        <f>J21/$J$24*100</f>
        <v>1.0504402621880891</v>
      </c>
      <c r="L21" s="72"/>
      <c r="M21" s="73"/>
      <c r="N21" s="74"/>
      <c r="O21" s="75"/>
      <c r="P21" s="74"/>
      <c r="Q21" s="74"/>
      <c r="R21" s="74"/>
      <c r="S21" s="72"/>
      <c r="T21" s="74"/>
      <c r="U21" s="72"/>
      <c r="V21" s="74"/>
      <c r="W21" s="72"/>
      <c r="X21" s="74"/>
      <c r="Y21" s="72"/>
      <c r="Z21" s="74"/>
      <c r="AA21" s="72"/>
      <c r="AB21" s="74"/>
      <c r="AC21" s="72"/>
      <c r="AD21" s="74"/>
      <c r="AE21" s="72"/>
      <c r="AF21" s="74"/>
    </row>
    <row r="22" spans="1:55" s="48" customFormat="1" ht="9">
      <c r="A22" s="76"/>
      <c r="B22" s="77"/>
      <c r="C22" s="85" t="s">
        <v>23</v>
      </c>
      <c r="D22" s="79"/>
      <c r="E22" s="76"/>
      <c r="F22" s="86">
        <f>0+F23</f>
        <v>0</v>
      </c>
      <c r="G22" s="87">
        <f>0+G23</f>
        <v>972</v>
      </c>
      <c r="H22" s="69">
        <f t="shared" si="0"/>
        <v>972</v>
      </c>
      <c r="I22" s="128">
        <f>H22/H$24*100</f>
        <v>1.220216425217806</v>
      </c>
      <c r="J22" s="88">
        <f>0+J23</f>
        <v>5505</v>
      </c>
      <c r="K22" s="89">
        <v>1.1000000000000001</v>
      </c>
      <c r="L22" s="72"/>
      <c r="M22" s="73"/>
      <c r="N22" s="74"/>
      <c r="O22" s="75"/>
      <c r="P22" s="74"/>
      <c r="Q22" s="74"/>
      <c r="R22" s="74"/>
      <c r="S22" s="72"/>
      <c r="T22" s="74"/>
      <c r="U22" s="72"/>
      <c r="V22" s="74"/>
      <c r="W22" s="72"/>
      <c r="X22" s="74"/>
      <c r="Y22" s="72"/>
      <c r="Z22" s="74"/>
      <c r="AA22" s="72"/>
      <c r="AB22" s="74"/>
      <c r="AC22" s="72"/>
      <c r="AD22" s="74"/>
      <c r="AE22" s="72"/>
      <c r="AF22" s="74"/>
    </row>
    <row r="23" spans="1:55" s="48" customFormat="1" ht="9">
      <c r="B23" s="67"/>
      <c r="C23" s="99" t="s">
        <v>5</v>
      </c>
      <c r="D23" s="65"/>
      <c r="F23" s="100">
        <v>0</v>
      </c>
      <c r="G23" s="101">
        <v>972</v>
      </c>
      <c r="H23" s="82">
        <f t="shared" si="0"/>
        <v>972</v>
      </c>
      <c r="I23" s="129">
        <f t="shared" si="1"/>
        <v>1.220216425217806</v>
      </c>
      <c r="J23" s="84">
        <f>5505+0</f>
        <v>5505</v>
      </c>
      <c r="K23" s="102">
        <v>1.1000000000000001</v>
      </c>
      <c r="L23" s="103"/>
      <c r="M23" s="73"/>
      <c r="N23" s="74"/>
      <c r="O23" s="75"/>
      <c r="P23" s="74"/>
      <c r="Q23" s="74"/>
      <c r="R23" s="74"/>
      <c r="S23" s="72"/>
      <c r="T23" s="74"/>
      <c r="U23" s="72"/>
      <c r="V23" s="74"/>
      <c r="W23" s="72"/>
      <c r="X23" s="74"/>
      <c r="Y23" s="72"/>
      <c r="Z23" s="74"/>
      <c r="AA23" s="72"/>
      <c r="AB23" s="74"/>
      <c r="AC23" s="72"/>
      <c r="AD23" s="74"/>
      <c r="AE23" s="72"/>
      <c r="AF23" s="74"/>
    </row>
    <row r="24" spans="1:55">
      <c r="B24" s="104"/>
      <c r="C24" s="105" t="s">
        <v>0</v>
      </c>
      <c r="D24" s="106"/>
      <c r="E24" s="107"/>
      <c r="F24" s="108">
        <f>+F7+F10+F11+F12+F14+F15+F16+F18+F19+F20+F22</f>
        <v>25975</v>
      </c>
      <c r="G24" s="108">
        <f>+G7+G10+G11+G12+G14+G15+G16+G18+G19+G20+G22</f>
        <v>53683</v>
      </c>
      <c r="H24" s="108">
        <f>H7+H10+H11+H12+H14+H15+H16+H18+H19+H20+H22</f>
        <v>79658</v>
      </c>
      <c r="I24" s="109">
        <f t="shared" si="1"/>
        <v>100</v>
      </c>
      <c r="J24" s="110">
        <f>J7+J10+J11+J12+J14+J15+J16+J18+J19+J20+J22</f>
        <v>533205</v>
      </c>
      <c r="K24" s="111">
        <v>100</v>
      </c>
      <c r="L24" s="112"/>
      <c r="M24" s="113"/>
      <c r="N24" s="114"/>
      <c r="O24" s="115"/>
      <c r="P24" s="115"/>
      <c r="Q24" s="115"/>
      <c r="R24" s="115"/>
      <c r="S24" s="112"/>
      <c r="T24" s="115"/>
      <c r="U24" s="112"/>
      <c r="V24" s="115"/>
      <c r="W24" s="112"/>
      <c r="X24" s="115"/>
      <c r="Y24" s="112"/>
      <c r="Z24" s="115"/>
      <c r="AA24" s="112"/>
      <c r="AB24" s="115"/>
      <c r="AC24" s="112"/>
      <c r="AD24" s="115"/>
      <c r="AE24" s="112"/>
      <c r="AF24" s="115"/>
      <c r="AG24" s="112"/>
      <c r="AH24" s="115"/>
      <c r="AI24" s="112"/>
      <c r="AJ24" s="115"/>
      <c r="AK24" s="112"/>
      <c r="AL24" s="115"/>
      <c r="AM24" s="112"/>
      <c r="AN24" s="115"/>
      <c r="AO24" s="112"/>
      <c r="AP24" s="115"/>
      <c r="AQ24" s="112"/>
      <c r="AR24" s="115"/>
      <c r="AS24" s="112"/>
      <c r="AT24" s="115"/>
      <c r="AU24" s="112"/>
      <c r="AV24" s="115"/>
      <c r="AW24" s="112"/>
      <c r="AX24" s="115"/>
      <c r="AY24" s="112"/>
      <c r="AZ24" s="115"/>
      <c r="BA24" s="112"/>
      <c r="BB24" s="115"/>
      <c r="BC24" s="112"/>
    </row>
    <row r="25" spans="1:55" s="48" customFormat="1" ht="9">
      <c r="C25" s="116"/>
      <c r="F25" s="117"/>
      <c r="G25" s="118"/>
      <c r="H25" s="117"/>
      <c r="I25" s="118"/>
      <c r="J25" s="117"/>
      <c r="K25" s="118"/>
      <c r="M25" s="56"/>
      <c r="O25" s="57"/>
    </row>
    <row r="26" spans="1:55">
      <c r="A26" s="119" t="s">
        <v>56</v>
      </c>
      <c r="B26" s="120"/>
      <c r="C26" s="120"/>
      <c r="D26" s="120"/>
      <c r="E26" s="120"/>
      <c r="F26" s="120"/>
      <c r="G26" s="120"/>
      <c r="H26" s="120"/>
      <c r="I26" s="120"/>
      <c r="J26" s="120"/>
      <c r="K26" s="120"/>
      <c r="L26" s="120"/>
      <c r="M26" s="121"/>
      <c r="N26" s="120"/>
      <c r="O26" s="122"/>
      <c r="P26" s="120"/>
    </row>
    <row r="27" spans="1:55" ht="9" customHeight="1">
      <c r="A27" s="158" t="s">
        <v>24</v>
      </c>
      <c r="B27" s="159"/>
      <c r="C27" s="159"/>
      <c r="D27" s="159"/>
      <c r="E27" s="159"/>
      <c r="F27" s="159"/>
      <c r="G27" s="159"/>
      <c r="H27" s="159"/>
      <c r="I27" s="159"/>
      <c r="J27" s="159"/>
      <c r="K27" s="159"/>
      <c r="L27" s="159"/>
      <c r="M27" s="159"/>
      <c r="N27" s="159"/>
      <c r="O27" s="159"/>
      <c r="P27" s="159"/>
    </row>
    <row r="28" spans="1:55" ht="9" customHeight="1">
      <c r="A28" s="158" t="s">
        <v>15</v>
      </c>
      <c r="B28" s="159"/>
      <c r="C28" s="159"/>
      <c r="D28" s="159"/>
      <c r="E28" s="159"/>
      <c r="F28" s="159"/>
      <c r="G28" s="159"/>
      <c r="H28" s="159"/>
      <c r="I28" s="159"/>
      <c r="J28" s="159"/>
      <c r="K28" s="159"/>
      <c r="L28" s="159"/>
      <c r="M28" s="159"/>
      <c r="N28" s="159"/>
      <c r="O28" s="159"/>
      <c r="P28" s="159"/>
    </row>
    <row r="29" spans="1:55" ht="9.75" customHeight="1">
      <c r="A29" s="158" t="s">
        <v>16</v>
      </c>
      <c r="B29" s="159"/>
      <c r="C29" s="159"/>
      <c r="D29" s="159"/>
      <c r="E29" s="159"/>
      <c r="F29" s="159"/>
      <c r="G29" s="159"/>
      <c r="H29" s="159"/>
      <c r="I29" s="159"/>
      <c r="J29" s="159"/>
      <c r="K29" s="159"/>
      <c r="L29" s="159"/>
      <c r="M29" s="159"/>
      <c r="N29" s="159"/>
      <c r="O29" s="159"/>
      <c r="P29" s="159"/>
    </row>
    <row r="30" spans="1:55" ht="9.75" customHeight="1">
      <c r="A30" s="158" t="s">
        <v>25</v>
      </c>
      <c r="B30" s="159"/>
      <c r="C30" s="159"/>
      <c r="D30" s="159"/>
      <c r="E30" s="159"/>
      <c r="F30" s="159"/>
      <c r="G30" s="159"/>
      <c r="H30" s="159"/>
      <c r="I30" s="159"/>
      <c r="J30" s="159"/>
      <c r="K30" s="159"/>
      <c r="L30" s="159"/>
      <c r="M30" s="159"/>
      <c r="N30" s="159"/>
      <c r="O30" s="159"/>
      <c r="P30" s="159"/>
    </row>
    <row r="31" spans="1:55" ht="8.25" customHeight="1">
      <c r="A31" s="158" t="s">
        <v>26</v>
      </c>
      <c r="B31" s="159"/>
      <c r="C31" s="159"/>
      <c r="D31" s="159"/>
      <c r="E31" s="159"/>
      <c r="F31" s="159"/>
      <c r="G31" s="159"/>
      <c r="H31" s="159"/>
      <c r="I31" s="159"/>
      <c r="J31" s="159"/>
      <c r="K31" s="159"/>
      <c r="L31" s="159"/>
      <c r="M31" s="159"/>
      <c r="N31" s="159"/>
      <c r="O31" s="159"/>
      <c r="P31" s="159"/>
    </row>
    <row r="32" spans="1:55" ht="36" customHeight="1">
      <c r="A32" s="157" t="s">
        <v>57</v>
      </c>
      <c r="B32" s="157"/>
      <c r="C32" s="157"/>
      <c r="D32" s="157"/>
      <c r="E32" s="157"/>
      <c r="F32" s="157"/>
      <c r="G32" s="157"/>
      <c r="H32" s="157"/>
      <c r="I32" s="120"/>
      <c r="J32" s="120"/>
      <c r="K32" s="120"/>
      <c r="L32" s="123"/>
      <c r="M32" s="124"/>
      <c r="N32" s="120"/>
      <c r="O32" s="122"/>
      <c r="P32" s="120"/>
    </row>
    <row r="33" spans="1:11" ht="76.5" customHeight="1">
      <c r="A33" s="155" t="s">
        <v>58</v>
      </c>
      <c r="B33" s="156"/>
      <c r="C33" s="156"/>
      <c r="D33" s="156"/>
      <c r="E33" s="156"/>
      <c r="F33" s="156"/>
      <c r="G33" s="156"/>
      <c r="H33" s="156"/>
      <c r="K33" s="125"/>
    </row>
  </sheetData>
  <mergeCells count="8">
    <mergeCell ref="M4:R4"/>
    <mergeCell ref="A33:H33"/>
    <mergeCell ref="A32:H32"/>
    <mergeCell ref="A31:P31"/>
    <mergeCell ref="A27:P27"/>
    <mergeCell ref="A28:P28"/>
    <mergeCell ref="A29:P29"/>
    <mergeCell ref="A30:P30"/>
  </mergeCells>
  <phoneticPr fontId="0" type="noConversion"/>
  <printOptions horizontalCentered="1" gridLinesSet="0"/>
  <pageMargins left="0.39370078740157483" right="0.24" top="0.47244094488188981" bottom="0.47244094488188981" header="0.4921259845" footer="0.4921259845"/>
  <pageSetup paperSize="9" scale="73" orientation="portrait" r:id="rId1"/>
  <headerFooter alignWithMargins="0">
    <oddFooter>&amp;R&amp;D/&amp;T/&amp;F</oddFooter>
  </headerFooter>
</worksheet>
</file>

<file path=xl/worksheets/sheet2.xml><?xml version="1.0" encoding="utf-8"?>
<worksheet xmlns="http://schemas.openxmlformats.org/spreadsheetml/2006/main" xmlns:r="http://schemas.openxmlformats.org/officeDocument/2006/relationships">
  <sheetPr>
    <tabColor rgb="FFFF0000"/>
  </sheetPr>
  <dimension ref="A1:O37"/>
  <sheetViews>
    <sheetView workbookViewId="0">
      <selection activeCell="J26" sqref="J26"/>
    </sheetView>
  </sheetViews>
  <sheetFormatPr baseColWidth="10" defaultRowHeight="12.75"/>
  <cols>
    <col min="4" max="4" width="12.5703125" customWidth="1"/>
  </cols>
  <sheetData>
    <row r="1" spans="1:6">
      <c r="A1" s="5"/>
      <c r="B1" s="5"/>
      <c r="C1" s="5"/>
      <c r="D1" s="5"/>
      <c r="E1" s="5"/>
      <c r="F1" s="5"/>
    </row>
    <row r="2" spans="1:6">
      <c r="A2" s="5"/>
      <c r="B2" s="5"/>
      <c r="C2" s="5"/>
      <c r="D2" s="5"/>
      <c r="E2" s="5"/>
      <c r="F2" s="5"/>
    </row>
    <row r="3" spans="1:6">
      <c r="A3" s="5"/>
      <c r="B3" s="5"/>
      <c r="C3" s="5"/>
      <c r="D3" s="5"/>
      <c r="E3" s="5"/>
      <c r="F3" s="5"/>
    </row>
    <row r="4" spans="1:6">
      <c r="A4" s="5"/>
      <c r="B4" s="5"/>
      <c r="C4" s="6"/>
      <c r="D4" s="7" t="s">
        <v>0</v>
      </c>
      <c r="E4" s="7" t="s">
        <v>27</v>
      </c>
      <c r="F4" s="5"/>
    </row>
    <row r="5" spans="1:6">
      <c r="A5" s="5"/>
      <c r="B5" s="5"/>
      <c r="C5" s="8"/>
      <c r="D5" s="9" t="s">
        <v>1</v>
      </c>
      <c r="E5" s="9" t="s">
        <v>1</v>
      </c>
      <c r="F5" s="5"/>
    </row>
    <row r="6" spans="1:6">
      <c r="A6" s="5"/>
      <c r="B6" s="5"/>
      <c r="C6" s="10"/>
      <c r="D6" s="11"/>
      <c r="E6" s="11"/>
      <c r="F6" s="5"/>
    </row>
    <row r="7" spans="1:6">
      <c r="A7" s="5"/>
      <c r="B7" s="5"/>
      <c r="C7" s="12" t="s">
        <v>28</v>
      </c>
      <c r="D7" s="13">
        <f>Tabelle_1!J24</f>
        <v>533205</v>
      </c>
      <c r="E7" s="13">
        <f>Tabelle_1!H24</f>
        <v>79658</v>
      </c>
      <c r="F7" s="5"/>
    </row>
    <row r="8" spans="1:6">
      <c r="A8" s="5"/>
      <c r="B8" s="5"/>
      <c r="C8" s="12"/>
      <c r="D8" s="13"/>
      <c r="E8" s="13"/>
      <c r="F8" s="5"/>
    </row>
    <row r="9" spans="1:6">
      <c r="A9" s="5"/>
      <c r="B9" s="5"/>
      <c r="C9" s="12" t="s">
        <v>29</v>
      </c>
      <c r="D9" s="13">
        <f>C36</f>
        <v>584087</v>
      </c>
      <c r="E9" s="140">
        <v>543697</v>
      </c>
      <c r="F9" s="5"/>
    </row>
    <row r="10" spans="1:6">
      <c r="A10" s="5"/>
      <c r="B10" s="5"/>
      <c r="C10" s="6"/>
      <c r="D10" s="14"/>
      <c r="E10" s="14"/>
      <c r="F10" s="5"/>
    </row>
    <row r="11" spans="1:6">
      <c r="A11" s="5"/>
      <c r="B11" s="5"/>
      <c r="C11" s="10"/>
      <c r="D11" s="13"/>
      <c r="E11" s="13"/>
      <c r="F11" s="5"/>
    </row>
    <row r="12" spans="1:6">
      <c r="A12" s="5"/>
      <c r="B12" s="5"/>
      <c r="C12" s="12" t="s">
        <v>0</v>
      </c>
      <c r="D12" s="13">
        <f>D7+D9</f>
        <v>1117292</v>
      </c>
      <c r="E12" s="13">
        <f>E7+E9</f>
        <v>623355</v>
      </c>
      <c r="F12" s="5"/>
    </row>
    <row r="13" spans="1:6">
      <c r="A13" s="5"/>
      <c r="B13" s="5"/>
      <c r="C13" s="6"/>
      <c r="D13" s="14"/>
      <c r="E13" s="14"/>
      <c r="F13" s="5"/>
    </row>
    <row r="14" spans="1:6">
      <c r="A14" s="5"/>
      <c r="B14" s="5"/>
      <c r="C14" s="10"/>
      <c r="D14" s="13"/>
      <c r="E14" s="13"/>
      <c r="F14" s="5"/>
    </row>
    <row r="15" spans="1:6">
      <c r="A15" s="5"/>
      <c r="B15" s="5"/>
      <c r="C15" s="12" t="s">
        <v>55</v>
      </c>
      <c r="D15" s="15"/>
      <c r="E15" s="15"/>
      <c r="F15" s="5"/>
    </row>
    <row r="16" spans="1:6">
      <c r="A16" s="5"/>
      <c r="B16" s="5"/>
      <c r="C16" s="12" t="s">
        <v>30</v>
      </c>
      <c r="D16" s="143">
        <f>D12/366</f>
        <v>3052.710382513661</v>
      </c>
      <c r="E16" s="143">
        <f>E12/366</f>
        <v>1703.155737704918</v>
      </c>
      <c r="F16" s="5"/>
    </row>
    <row r="17" spans="1:15">
      <c r="A17" s="5"/>
      <c r="B17" s="5"/>
      <c r="C17" s="6"/>
      <c r="D17" s="16"/>
      <c r="E17" s="16"/>
      <c r="F17" s="5"/>
    </row>
    <row r="18" spans="1:15">
      <c r="A18" s="5"/>
      <c r="B18" s="5"/>
      <c r="C18" s="5"/>
      <c r="D18" s="5"/>
      <c r="E18" s="5"/>
      <c r="F18" s="5"/>
    </row>
    <row r="19" spans="1:15">
      <c r="A19" s="5"/>
      <c r="B19" s="5"/>
      <c r="C19" s="5"/>
      <c r="D19" s="5"/>
      <c r="E19" s="5"/>
      <c r="F19" s="5"/>
    </row>
    <row r="20" spans="1:15">
      <c r="A20" s="5"/>
      <c r="B20" s="5"/>
      <c r="C20" s="5"/>
      <c r="D20" s="5"/>
      <c r="E20" s="5"/>
      <c r="F20" s="5"/>
      <c r="O20" s="17"/>
    </row>
    <row r="23" spans="1:15" ht="36.75">
      <c r="A23" s="1" t="s">
        <v>46</v>
      </c>
      <c r="B23" s="2"/>
      <c r="C23" s="3"/>
      <c r="D23" s="4"/>
      <c r="E23" s="4"/>
    </row>
    <row r="24" spans="1:15">
      <c r="A24" s="132" t="s">
        <v>47</v>
      </c>
      <c r="B24" s="132"/>
      <c r="C24" s="133" t="s">
        <v>1</v>
      </c>
      <c r="D24" s="134"/>
      <c r="E24" s="135" t="s">
        <v>2</v>
      </c>
    </row>
    <row r="25" spans="1:15">
      <c r="A25" s="132" t="s">
        <v>3</v>
      </c>
      <c r="B25" s="132"/>
      <c r="C25" s="133">
        <v>311638</v>
      </c>
      <c r="D25" s="135"/>
      <c r="E25" s="136">
        <f t="shared" ref="E25:E36" si="0">C25/C$36*100</f>
        <v>53.354722840946643</v>
      </c>
    </row>
    <row r="26" spans="1:15">
      <c r="A26" s="132" t="s">
        <v>6</v>
      </c>
      <c r="B26" s="132"/>
      <c r="C26" s="133">
        <v>72294</v>
      </c>
      <c r="D26" s="135"/>
      <c r="E26" s="136">
        <f t="shared" si="0"/>
        <v>12.37726571555265</v>
      </c>
    </row>
    <row r="27" spans="1:15">
      <c r="A27" s="132" t="s">
        <v>7</v>
      </c>
      <c r="B27" s="132"/>
      <c r="C27" s="133">
        <v>597</v>
      </c>
      <c r="D27" s="135"/>
      <c r="E27" s="136">
        <f t="shared" si="0"/>
        <v>0.10221080078823873</v>
      </c>
    </row>
    <row r="28" spans="1:15">
      <c r="A28" s="132" t="s">
        <v>8</v>
      </c>
      <c r="B28" s="132"/>
      <c r="C28" s="133">
        <v>9524</v>
      </c>
      <c r="D28" s="135"/>
      <c r="E28" s="136">
        <f t="shared" si="0"/>
        <v>1.6305790062096914</v>
      </c>
    </row>
    <row r="29" spans="1:15">
      <c r="A29" s="132" t="s">
        <v>9</v>
      </c>
      <c r="B29" s="132"/>
      <c r="C29" s="133">
        <v>33933</v>
      </c>
      <c r="D29" s="135"/>
      <c r="E29" s="136">
        <f t="shared" si="0"/>
        <v>5.8095797372651674</v>
      </c>
    </row>
    <row r="30" spans="1:15">
      <c r="A30" s="132" t="s">
        <v>10</v>
      </c>
      <c r="B30" s="132"/>
      <c r="C30" s="133">
        <v>35236</v>
      </c>
      <c r="D30" s="135"/>
      <c r="E30" s="136">
        <f t="shared" si="0"/>
        <v>6.0326629423356453</v>
      </c>
    </row>
    <row r="31" spans="1:15">
      <c r="A31" s="132" t="s">
        <v>11</v>
      </c>
      <c r="B31" s="132"/>
      <c r="C31" s="133">
        <v>57714</v>
      </c>
      <c r="D31" s="135"/>
      <c r="E31" s="136">
        <f t="shared" si="0"/>
        <v>9.8810622390157636</v>
      </c>
    </row>
    <row r="32" spans="1:15">
      <c r="A32" s="132" t="s">
        <v>12</v>
      </c>
      <c r="B32" s="132"/>
      <c r="C32" s="133">
        <v>3231</v>
      </c>
      <c r="D32" s="135"/>
      <c r="E32" s="136">
        <f t="shared" si="0"/>
        <v>0.55317101733132223</v>
      </c>
    </row>
    <row r="33" spans="1:5">
      <c r="A33" s="132" t="s">
        <v>13</v>
      </c>
      <c r="B33" s="132"/>
      <c r="C33" s="133">
        <v>43975</v>
      </c>
      <c r="D33" s="135"/>
      <c r="E33" s="136">
        <f t="shared" si="0"/>
        <v>7.5288441619142361</v>
      </c>
    </row>
    <row r="34" spans="1:5">
      <c r="A34" s="132" t="s">
        <v>53</v>
      </c>
      <c r="B34" s="132"/>
      <c r="C34" s="133">
        <v>902</v>
      </c>
      <c r="D34" s="135"/>
      <c r="E34" s="136">
        <f t="shared" si="0"/>
        <v>0.15442904909713792</v>
      </c>
    </row>
    <row r="35" spans="1:5" ht="13.5" thickBot="1">
      <c r="A35" s="132" t="s">
        <v>48</v>
      </c>
      <c r="B35" s="132"/>
      <c r="C35" s="137">
        <v>15043</v>
      </c>
      <c r="D35" s="138"/>
      <c r="E35" s="136">
        <f t="shared" si="0"/>
        <v>2.5754724895435097</v>
      </c>
    </row>
    <row r="36" spans="1:5" ht="14.25" thickTop="1" thickBot="1">
      <c r="A36" s="132" t="s">
        <v>0</v>
      </c>
      <c r="B36" s="132"/>
      <c r="C36" s="137">
        <f>SUM(C25:C35)</f>
        <v>584087</v>
      </c>
      <c r="D36" s="138"/>
      <c r="E36" s="139">
        <f t="shared" si="0"/>
        <v>100</v>
      </c>
    </row>
    <row r="37" spans="1:5" ht="13.5" thickTop="1"/>
  </sheetData>
  <phoneticPr fontId="0" type="noConversion"/>
  <pageMargins left="0.78740157499999996" right="0.78740157499999996" top="0.98425196900000012" bottom="0.98425196900000012" header="0.49212598450000006" footer="0.49212598450000006"/>
  <pageSetup paperSize="9" orientation="portrait" r:id="rId1"/>
  <headerFooter alignWithMargins="0">
    <oddHeader>&amp;L&amp;"NDRSans_Symbols,Symbols"&amp;14a&amp;"NDRSans,Regular"&amp;11
HA Finanzen&amp;R&amp;D</oddHeader>
  </headerFooter>
</worksheet>
</file>

<file path=xl/worksheets/sheet3.xml><?xml version="1.0" encoding="utf-8"?>
<worksheet xmlns="http://schemas.openxmlformats.org/spreadsheetml/2006/main" xmlns:r="http://schemas.openxmlformats.org/officeDocument/2006/relationships">
  <sheetPr>
    <tabColor rgb="FF00B050"/>
    <pageSetUpPr fitToPage="1"/>
  </sheetPr>
  <dimension ref="A1:EG48"/>
  <sheetViews>
    <sheetView tabSelected="1" zoomScaleNormal="100" zoomScaleSheetLayoutView="100" workbookViewId="0">
      <selection activeCell="T13" sqref="T13"/>
    </sheetView>
  </sheetViews>
  <sheetFormatPr baseColWidth="10" defaultRowHeight="12.75"/>
  <cols>
    <col min="1" max="1" width="26.5703125" style="21" customWidth="1"/>
    <col min="2" max="2" width="1.140625" style="21" customWidth="1"/>
    <col min="3" max="3" width="8.7109375" style="21" customWidth="1"/>
    <col min="4" max="4" width="8.7109375" style="40" customWidth="1"/>
    <col min="5" max="5" width="1.140625" style="21" customWidth="1"/>
    <col min="6" max="6" width="8.7109375" style="21" customWidth="1"/>
    <col min="7" max="7" width="8.7109375" style="40" customWidth="1"/>
    <col min="8" max="8" width="1.140625" style="21" customWidth="1"/>
    <col min="9" max="9" width="8.7109375" style="21" customWidth="1"/>
    <col min="10" max="10" width="8.7109375" style="40" customWidth="1"/>
    <col min="11" max="11" width="1.140625" style="21" customWidth="1"/>
    <col min="12" max="13" width="8.7109375" style="21" customWidth="1"/>
    <col min="14" max="14" width="1.140625" style="21" customWidth="1"/>
    <col min="15" max="15" width="10.42578125" style="21" customWidth="1"/>
    <col min="16" max="16" width="8.7109375" style="40" customWidth="1"/>
    <col min="17" max="17" width="2.28515625" style="21" customWidth="1"/>
    <col min="18" max="18" width="11.42578125" style="22"/>
    <col min="19" max="19" width="5.42578125" style="22" customWidth="1"/>
    <col min="20" max="137" width="11.42578125" style="22"/>
    <col min="138" max="16384" width="11.42578125" style="21"/>
  </cols>
  <sheetData>
    <row r="1" spans="1:137" ht="30" customHeight="1">
      <c r="A1" s="18" t="s">
        <v>31</v>
      </c>
      <c r="B1" s="19"/>
      <c r="C1" s="19"/>
      <c r="D1" s="20"/>
      <c r="F1" s="19"/>
      <c r="G1" s="20"/>
      <c r="I1" s="19"/>
      <c r="J1" s="20"/>
      <c r="L1" s="19"/>
      <c r="M1" s="19"/>
      <c r="O1" s="19"/>
      <c r="P1" s="20"/>
    </row>
    <row r="2" spans="1:137" s="26" customFormat="1" ht="30.75" customHeight="1">
      <c r="A2" s="23"/>
      <c r="B2" s="23"/>
      <c r="C2" s="24" t="s">
        <v>50</v>
      </c>
      <c r="D2" s="25"/>
      <c r="F2" s="24" t="s">
        <v>51</v>
      </c>
      <c r="G2" s="25"/>
      <c r="I2" s="27" t="s">
        <v>32</v>
      </c>
      <c r="J2" s="25"/>
      <c r="L2" s="27" t="s">
        <v>33</v>
      </c>
      <c r="M2" s="28"/>
      <c r="O2" s="24" t="s">
        <v>0</v>
      </c>
      <c r="P2" s="25"/>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row>
    <row r="3" spans="1:137" s="33" customFormat="1" ht="15.95" customHeight="1">
      <c r="A3" s="30"/>
      <c r="B3" s="30"/>
      <c r="C3" s="31" t="s">
        <v>1</v>
      </c>
      <c r="D3" s="32" t="s">
        <v>2</v>
      </c>
      <c r="F3" s="31" t="s">
        <v>1</v>
      </c>
      <c r="G3" s="32" t="s">
        <v>2</v>
      </c>
      <c r="I3" s="31" t="s">
        <v>1</v>
      </c>
      <c r="J3" s="32" t="s">
        <v>2</v>
      </c>
      <c r="L3" s="31" t="s">
        <v>1</v>
      </c>
      <c r="M3" s="34" t="s">
        <v>2</v>
      </c>
      <c r="O3" s="31" t="s">
        <v>1</v>
      </c>
      <c r="P3" s="32" t="s">
        <v>2</v>
      </c>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row>
    <row r="4" spans="1:137" s="33" customFormat="1" ht="15.95" customHeight="1">
      <c r="A4" s="30" t="s">
        <v>34</v>
      </c>
      <c r="B4" s="30"/>
      <c r="C4" s="31"/>
      <c r="D4" s="32"/>
      <c r="F4" s="31"/>
      <c r="G4" s="32"/>
      <c r="I4" s="31"/>
      <c r="J4" s="32"/>
      <c r="L4" s="31"/>
      <c r="M4" s="34"/>
      <c r="O4" s="31"/>
      <c r="P4" s="32"/>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row>
    <row r="5" spans="1:137" s="33" customFormat="1" ht="15.95" customHeight="1">
      <c r="A5" s="30" t="s">
        <v>35</v>
      </c>
      <c r="B5" s="30"/>
      <c r="C5" s="31">
        <v>243178</v>
      </c>
      <c r="D5" s="147">
        <f>C5/C$16*100</f>
        <v>46.266742770167433</v>
      </c>
      <c r="F5" s="151">
        <v>241292</v>
      </c>
      <c r="G5" s="147">
        <f>F5/F$16*100</f>
        <v>44.804177157839227</v>
      </c>
      <c r="I5" s="31">
        <v>271326</v>
      </c>
      <c r="J5" s="147">
        <f>I5/I$16*100</f>
        <v>50.192853059842726</v>
      </c>
      <c r="L5" s="31">
        <v>294704</v>
      </c>
      <c r="M5" s="147">
        <f>L5/L$16*100</f>
        <v>52.582521500196265</v>
      </c>
      <c r="O5" s="31">
        <f>C5+F5+I5+L5</f>
        <v>1050500</v>
      </c>
      <c r="P5" s="147">
        <f>O5/O$16*100</f>
        <v>48.518018174050596</v>
      </c>
      <c r="R5" s="37"/>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row>
    <row r="6" spans="1:137" s="33" customFormat="1" ht="15.95" customHeight="1">
      <c r="A6" s="30" t="s">
        <v>36</v>
      </c>
      <c r="B6" s="30"/>
      <c r="C6" s="31">
        <v>55038</v>
      </c>
      <c r="D6" s="147">
        <f>C6/C$16*100</f>
        <v>10.471461187214611</v>
      </c>
      <c r="F6" s="31">
        <v>58263</v>
      </c>
      <c r="G6" s="147">
        <f>F6/F$16*100</f>
        <v>10.818534281066869</v>
      </c>
      <c r="I6" s="31">
        <v>58465</v>
      </c>
      <c r="J6" s="147">
        <f>I6/I$16*100</f>
        <v>10.815495581491286</v>
      </c>
      <c r="L6" s="31">
        <v>45518</v>
      </c>
      <c r="M6" s="147">
        <f>L6/L$16*100</f>
        <v>8.1215430182350214</v>
      </c>
      <c r="O6" s="31">
        <f>C6+F6+I6+L6</f>
        <v>217284</v>
      </c>
      <c r="P6" s="147">
        <f>O6/O$16*100</f>
        <v>10.035401295507292</v>
      </c>
      <c r="R6" s="37"/>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row>
    <row r="7" spans="1:137" s="33" customFormat="1" ht="15.95" customHeight="1">
      <c r="A7" s="30" t="s">
        <v>11</v>
      </c>
      <c r="B7" s="30"/>
      <c r="C7" s="31">
        <v>143514</v>
      </c>
      <c r="D7" s="147">
        <f>C7/C$16*100</f>
        <v>27.304794520547944</v>
      </c>
      <c r="F7" s="31">
        <v>195086</v>
      </c>
      <c r="G7" s="147">
        <f>F7/F$16*100</f>
        <v>36.224440532691609</v>
      </c>
      <c r="I7" s="31">
        <v>186864</v>
      </c>
      <c r="J7" s="147">
        <f>I7/I$16*100</f>
        <v>34.568147889160826</v>
      </c>
      <c r="L7" s="31">
        <v>182353</v>
      </c>
      <c r="M7" s="147">
        <f>L7/L$16*100</f>
        <v>32.536309460086358</v>
      </c>
      <c r="O7" s="31">
        <f>C7+F7+I7+L7</f>
        <v>707817</v>
      </c>
      <c r="P7" s="147">
        <f>O7/O$16*100</f>
        <v>32.690983407807686</v>
      </c>
      <c r="R7" s="37"/>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row>
    <row r="8" spans="1:137" s="33" customFormat="1" ht="15.95" customHeight="1">
      <c r="A8" s="30"/>
      <c r="B8" s="30"/>
      <c r="C8" s="31"/>
      <c r="D8" s="32"/>
      <c r="F8" s="31"/>
      <c r="G8" s="32"/>
      <c r="I8" s="31"/>
      <c r="J8" s="32"/>
      <c r="L8" s="31"/>
      <c r="M8" s="32"/>
      <c r="O8" s="31"/>
      <c r="P8" s="32"/>
      <c r="R8" s="37"/>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row>
    <row r="9" spans="1:137" s="33" customFormat="1" ht="15.95" customHeight="1">
      <c r="A9" s="30" t="s">
        <v>37</v>
      </c>
      <c r="B9" s="30"/>
      <c r="C9" s="31"/>
      <c r="D9" s="32"/>
      <c r="F9" s="31"/>
      <c r="G9" s="32"/>
      <c r="I9" s="31"/>
      <c r="J9" s="32"/>
      <c r="L9" s="31"/>
      <c r="M9" s="32"/>
      <c r="O9" s="31"/>
      <c r="P9" s="32"/>
      <c r="R9" s="37"/>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row>
    <row r="10" spans="1:137" s="33" customFormat="1" ht="15.95" customHeight="1">
      <c r="A10" s="30" t="s">
        <v>38</v>
      </c>
      <c r="B10" s="30"/>
      <c r="C10" s="31">
        <v>0</v>
      </c>
      <c r="D10" s="147">
        <f>C10/C$16*100</f>
        <v>0</v>
      </c>
      <c r="F10" s="31">
        <v>17264</v>
      </c>
      <c r="G10" s="147">
        <f>F10/F$16*100</f>
        <v>3.2056566916969333</v>
      </c>
      <c r="I10" s="31">
        <v>0</v>
      </c>
      <c r="J10" s="147">
        <f>I10/I$16*100</f>
        <v>0</v>
      </c>
      <c r="L10" s="31">
        <v>0</v>
      </c>
      <c r="M10" s="147">
        <f>L10/L$16*100</f>
        <v>0</v>
      </c>
      <c r="O10" s="31">
        <f>C10+F10+I10+L10</f>
        <v>17264</v>
      </c>
      <c r="P10" s="147">
        <f>O10/O$16*100</f>
        <v>0.79734894408073254</v>
      </c>
      <c r="R10" s="37"/>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row>
    <row r="11" spans="1:137" s="33" customFormat="1" ht="15.95" customHeight="1">
      <c r="A11" s="30" t="s">
        <v>39</v>
      </c>
      <c r="B11" s="30"/>
      <c r="C11" s="31">
        <v>83870</v>
      </c>
      <c r="D11" s="147">
        <f>C11/C$16*100</f>
        <v>15.957001522070016</v>
      </c>
      <c r="F11" s="31">
        <v>26643</v>
      </c>
      <c r="G11" s="147">
        <f>F11/F$16*100</f>
        <v>4.9471913367053633</v>
      </c>
      <c r="I11" s="31">
        <v>23912</v>
      </c>
      <c r="J11" s="147">
        <f>I11/I$16*100</f>
        <v>4.4235034695051674</v>
      </c>
      <c r="L11" s="31">
        <v>37885</v>
      </c>
      <c r="M11" s="147">
        <f>L11/L$16*100</f>
        <v>6.7596260214823536</v>
      </c>
      <c r="O11" s="31">
        <f>C11+F11+I11+L11</f>
        <v>172310</v>
      </c>
      <c r="P11" s="147">
        <f>O11/O$16*100</f>
        <v>7.9582481785536965</v>
      </c>
      <c r="R11" s="37"/>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row>
    <row r="12" spans="1:137" s="33" customFormat="1" ht="15.95" customHeight="1">
      <c r="A12" s="30" t="s">
        <v>40</v>
      </c>
      <c r="B12" s="30"/>
      <c r="C12" s="31">
        <v>0</v>
      </c>
      <c r="D12" s="147">
        <f>C12/C$16*100</f>
        <v>0</v>
      </c>
      <c r="F12" s="31">
        <v>0</v>
      </c>
      <c r="G12" s="147">
        <f>F12/F$16*100</f>
        <v>0</v>
      </c>
      <c r="I12" s="31">
        <v>0</v>
      </c>
      <c r="J12" s="147">
        <f>I12/I$16*100</f>
        <v>0</v>
      </c>
      <c r="L12" s="31">
        <v>0</v>
      </c>
      <c r="M12" s="147">
        <f>L12/L$16*100</f>
        <v>0</v>
      </c>
      <c r="O12" s="31">
        <f>C12+F12+I12+L12</f>
        <v>0</v>
      </c>
      <c r="P12" s="147">
        <f>O12/O$16*100</f>
        <v>0</v>
      </c>
      <c r="R12" s="37"/>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row>
    <row r="13" spans="1:137" s="33" customFormat="1" ht="15.95" customHeight="1">
      <c r="A13" s="30"/>
      <c r="B13" s="30"/>
      <c r="C13" s="31"/>
      <c r="D13" s="32"/>
      <c r="F13" s="31"/>
      <c r="G13" s="32"/>
      <c r="I13" s="31"/>
      <c r="J13" s="32"/>
      <c r="L13" s="31"/>
      <c r="M13" s="32"/>
      <c r="O13" s="31"/>
      <c r="P13" s="32"/>
      <c r="R13" s="37"/>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row>
    <row r="14" spans="1:137" s="33" customFormat="1" ht="15.95" customHeight="1">
      <c r="A14" s="30" t="s">
        <v>23</v>
      </c>
      <c r="B14" s="30"/>
      <c r="C14" s="31">
        <v>0</v>
      </c>
      <c r="D14" s="32">
        <f>ROUND(C14/C$16*100,1)</f>
        <v>0</v>
      </c>
      <c r="F14" s="31">
        <v>0</v>
      </c>
      <c r="G14" s="32">
        <f>ROUND(F14/F$16*100,1)</f>
        <v>0</v>
      </c>
      <c r="I14" s="31">
        <v>0</v>
      </c>
      <c r="J14" s="32">
        <f>ROUND(I14/I$16*100,1)</f>
        <v>0</v>
      </c>
      <c r="L14" s="31">
        <v>0</v>
      </c>
      <c r="M14" s="32">
        <f>ROUND(L14/L$16*100,1)</f>
        <v>0</v>
      </c>
      <c r="O14" s="31">
        <f>C14+F14+I14+L14</f>
        <v>0</v>
      </c>
      <c r="P14" s="32">
        <f>ROUND(O14/O$16*100,1)</f>
        <v>0</v>
      </c>
      <c r="R14" s="37"/>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row>
    <row r="15" spans="1:137" s="33" customFormat="1" ht="15.95" customHeight="1" thickBot="1">
      <c r="A15" s="30" t="s">
        <v>41</v>
      </c>
      <c r="B15" s="30"/>
      <c r="C15" s="148">
        <v>0</v>
      </c>
      <c r="D15" s="149">
        <f>ROUND(C15/C$16*100,1)</f>
        <v>0</v>
      </c>
      <c r="F15" s="148">
        <v>0</v>
      </c>
      <c r="G15" s="149">
        <f>ROUND(F15/F$16*100,1)</f>
        <v>0</v>
      </c>
      <c r="I15" s="148">
        <v>0</v>
      </c>
      <c r="J15" s="149">
        <f>ROUND(I15/I$16*100,1)</f>
        <v>0</v>
      </c>
      <c r="L15" s="148">
        <v>0</v>
      </c>
      <c r="M15" s="149">
        <f>ROUND(L15/L$16*100,1)</f>
        <v>0</v>
      </c>
      <c r="O15" s="152">
        <f>C15+F15+I15+L15</f>
        <v>0</v>
      </c>
      <c r="P15" s="149">
        <f>ROUND(O15/O$16*100,1)</f>
        <v>0</v>
      </c>
      <c r="R15" s="37"/>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row>
    <row r="16" spans="1:137" s="33" customFormat="1" ht="14.25" thickTop="1" thickBot="1">
      <c r="A16" s="30" t="s">
        <v>0</v>
      </c>
      <c r="B16" s="30"/>
      <c r="C16" s="148">
        <f>SUM(C5:C15)</f>
        <v>525600</v>
      </c>
      <c r="D16" s="150">
        <f>SUM(D5:D15)</f>
        <v>100</v>
      </c>
      <c r="F16" s="148">
        <f>SUM(F5:F15)</f>
        <v>538548</v>
      </c>
      <c r="G16" s="150">
        <f>SUM(G5:G15)</f>
        <v>99.999999999999986</v>
      </c>
      <c r="I16" s="148">
        <f>SUM(I4:I15)</f>
        <v>540567</v>
      </c>
      <c r="J16" s="150">
        <f>SUM(J5:J15)</f>
        <v>100</v>
      </c>
      <c r="L16" s="148">
        <f>SUM(L5:L15)</f>
        <v>560460</v>
      </c>
      <c r="M16" s="150">
        <f>SUM(M5:M15)</f>
        <v>100</v>
      </c>
      <c r="O16" s="148">
        <f>SUM(O5:O15)</f>
        <v>2165175</v>
      </c>
      <c r="P16" s="150">
        <f>SUM(P5:P15)</f>
        <v>100.00000000000001</v>
      </c>
      <c r="R16" s="37"/>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row>
    <row r="17" spans="1:137" s="33" customFormat="1" ht="13.5" thickTop="1">
      <c r="A17" s="36"/>
      <c r="B17" s="36"/>
      <c r="C17" s="37"/>
      <c r="D17" s="38"/>
      <c r="F17" s="37"/>
      <c r="G17" s="38"/>
      <c r="I17" s="37"/>
      <c r="J17" s="38"/>
      <c r="L17" s="37"/>
      <c r="M17" s="38"/>
      <c r="O17" s="37"/>
      <c r="P17" s="38"/>
      <c r="R17" s="37"/>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row>
    <row r="18" spans="1:137" s="33" customFormat="1">
      <c r="A18" s="36" t="s">
        <v>42</v>
      </c>
      <c r="B18" s="36"/>
      <c r="C18" s="37">
        <v>172802</v>
      </c>
      <c r="D18" s="38">
        <f>C18/(C18+C19)*100</f>
        <v>32.877092846270926</v>
      </c>
      <c r="E18" s="35"/>
      <c r="F18" s="37">
        <v>178150</v>
      </c>
      <c r="G18" s="38">
        <f>F18/(F18+F19)*100</f>
        <v>33.079688347185396</v>
      </c>
      <c r="H18" s="35"/>
      <c r="I18" s="37">
        <v>223613</v>
      </c>
      <c r="J18" s="38">
        <f>I18/(I18+I19)*100</f>
        <v>41.366380115693332</v>
      </c>
      <c r="K18" s="35"/>
      <c r="L18" s="37">
        <v>191476</v>
      </c>
      <c r="M18" s="38">
        <f>L18/(L18+L19)*100</f>
        <v>34.164079506119968</v>
      </c>
      <c r="N18" s="35"/>
      <c r="O18" s="37">
        <f>C18+F18+I18+L18</f>
        <v>766041</v>
      </c>
      <c r="P18" s="38">
        <f>O18/(O18+O19)*100</f>
        <v>35.380096297066054</v>
      </c>
      <c r="R18" s="37"/>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row>
    <row r="19" spans="1:137" s="33" customFormat="1">
      <c r="A19" s="36" t="s">
        <v>43</v>
      </c>
      <c r="B19" s="36"/>
      <c r="C19" s="37">
        <v>352798</v>
      </c>
      <c r="D19" s="38">
        <f>C19/(C18+C19)*100</f>
        <v>67.122907153729074</v>
      </c>
      <c r="E19" s="35"/>
      <c r="F19" s="37">
        <v>360398</v>
      </c>
      <c r="G19" s="38">
        <f>F19/(F18+F19)*100</f>
        <v>66.920311652814604</v>
      </c>
      <c r="H19" s="35"/>
      <c r="I19" s="37">
        <v>316954</v>
      </c>
      <c r="J19" s="38">
        <f>I19/(I18+I19)*100</f>
        <v>58.633619884306668</v>
      </c>
      <c r="K19" s="35"/>
      <c r="L19" s="37">
        <v>368984</v>
      </c>
      <c r="M19" s="38">
        <f>L19/(L18+L19)*100</f>
        <v>65.835920493880025</v>
      </c>
      <c r="N19" s="35"/>
      <c r="O19" s="37">
        <f>C19+F19+I19+L19</f>
        <v>1399134</v>
      </c>
      <c r="P19" s="38">
        <f>O19/(O18+O19)*100</f>
        <v>64.619903702933939</v>
      </c>
      <c r="R19" s="37"/>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row>
    <row r="20" spans="1:137" s="33" customFormat="1" ht="4.5" customHeight="1">
      <c r="A20" s="39"/>
      <c r="B20" s="39"/>
      <c r="C20" s="37"/>
      <c r="D20" s="38"/>
      <c r="E20" s="35"/>
      <c r="F20" s="37"/>
      <c r="G20" s="38"/>
      <c r="H20" s="35"/>
      <c r="I20" s="37"/>
      <c r="J20" s="38"/>
      <c r="K20" s="35"/>
      <c r="L20" s="37"/>
      <c r="M20" s="35"/>
      <c r="N20" s="35"/>
      <c r="O20" s="37"/>
      <c r="P20" s="38"/>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row>
    <row r="21" spans="1:137" ht="43.5" customHeight="1"/>
    <row r="22" spans="1:137" ht="30" customHeight="1">
      <c r="A22" s="18" t="s">
        <v>31</v>
      </c>
      <c r="B22" s="19"/>
      <c r="C22" s="19"/>
      <c r="D22" s="20"/>
      <c r="F22" s="19"/>
      <c r="G22" s="20"/>
      <c r="I22" s="19"/>
      <c r="J22" s="20"/>
      <c r="L22" s="19"/>
      <c r="M22" s="19"/>
      <c r="O22" s="19"/>
      <c r="P22" s="20"/>
    </row>
    <row r="23" spans="1:137" s="26" customFormat="1" ht="15.75" customHeight="1">
      <c r="A23" s="23"/>
      <c r="B23" s="23"/>
      <c r="C23" s="24" t="s">
        <v>52</v>
      </c>
      <c r="D23" s="25"/>
      <c r="F23" s="24" t="s">
        <v>44</v>
      </c>
      <c r="G23" s="25"/>
      <c r="I23" s="27" t="s">
        <v>45</v>
      </c>
      <c r="J23" s="25"/>
      <c r="L23" s="27" t="s">
        <v>49</v>
      </c>
      <c r="M23" s="28"/>
      <c r="O23" s="24" t="s">
        <v>0</v>
      </c>
      <c r="P23" s="25"/>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row>
    <row r="24" spans="1:137" s="33" customFormat="1" ht="15.95" customHeight="1">
      <c r="A24" s="30"/>
      <c r="B24" s="30"/>
      <c r="C24" s="31" t="s">
        <v>1</v>
      </c>
      <c r="D24" s="32" t="s">
        <v>2</v>
      </c>
      <c r="F24" s="31" t="s">
        <v>1</v>
      </c>
      <c r="G24" s="32" t="s">
        <v>2</v>
      </c>
      <c r="I24" s="31" t="s">
        <v>1</v>
      </c>
      <c r="J24" s="32" t="s">
        <v>2</v>
      </c>
      <c r="L24" s="31" t="s">
        <v>1</v>
      </c>
      <c r="M24" s="34" t="s">
        <v>2</v>
      </c>
      <c r="O24" s="31" t="s">
        <v>1</v>
      </c>
      <c r="P24" s="32" t="s">
        <v>2</v>
      </c>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row>
    <row r="25" spans="1:137" s="33" customFormat="1" ht="15.95" customHeight="1">
      <c r="A25" s="30" t="s">
        <v>34</v>
      </c>
      <c r="B25" s="30"/>
      <c r="C25" s="31"/>
      <c r="D25" s="32"/>
      <c r="F25" s="31"/>
      <c r="G25" s="32"/>
      <c r="I25" s="31"/>
      <c r="J25" s="32"/>
      <c r="L25" s="31"/>
      <c r="M25" s="34"/>
      <c r="O25" s="31"/>
      <c r="P25" s="32"/>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row>
    <row r="26" spans="1:137" s="33" customFormat="1" ht="15.95" customHeight="1">
      <c r="A26" s="30" t="s">
        <v>35</v>
      </c>
      <c r="B26" s="30"/>
      <c r="C26" s="31">
        <v>131744.75</v>
      </c>
      <c r="D26" s="147">
        <f>C26/C$37*100</f>
        <v>24.807055087508374</v>
      </c>
      <c r="F26" s="31">
        <v>28497</v>
      </c>
      <c r="G26" s="147">
        <f>F26/F$37*100</f>
        <v>5.4218036529680367</v>
      </c>
      <c r="I26" s="31">
        <v>293971</v>
      </c>
      <c r="J26" s="147">
        <f>I26/I$37*100</f>
        <v>55.93055555555555</v>
      </c>
      <c r="L26" s="31">
        <v>38980</v>
      </c>
      <c r="M26" s="147">
        <f>L26/L$37*100</f>
        <v>7.4162861491628611</v>
      </c>
      <c r="O26" s="31">
        <f>C26+F26+I26+L26</f>
        <v>493192.75</v>
      </c>
      <c r="P26" s="147">
        <f>O26/O$37*100</f>
        <v>23.397630717859304</v>
      </c>
      <c r="R26" s="37"/>
      <c r="S26" s="37"/>
      <c r="T26" s="37"/>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row>
    <row r="27" spans="1:137" s="33" customFormat="1" ht="15.95" customHeight="1">
      <c r="A27" s="30" t="s">
        <v>36</v>
      </c>
      <c r="B27" s="30"/>
      <c r="C27" s="31">
        <v>15915</v>
      </c>
      <c r="D27" s="147">
        <f>C27/C$37*100</f>
        <v>2.9967363535753475</v>
      </c>
      <c r="F27" s="31">
        <v>192194</v>
      </c>
      <c r="G27" s="147">
        <f>F27/F$37*100</f>
        <v>36.56659056316591</v>
      </c>
      <c r="I27" s="31">
        <v>68826</v>
      </c>
      <c r="J27" s="147">
        <f>I27/I$37*100</f>
        <v>13.094748858447488</v>
      </c>
      <c r="L27" s="31">
        <v>14322</v>
      </c>
      <c r="M27" s="147">
        <f>L27/L$37*100</f>
        <v>2.7248858447488584</v>
      </c>
      <c r="O27" s="31">
        <f>C27+F27+I27+L27</f>
        <v>291257</v>
      </c>
      <c r="P27" s="147">
        <f>O27/O$37*100</f>
        <v>13.817566722121416</v>
      </c>
      <c r="R27" s="37"/>
      <c r="S27" s="37"/>
      <c r="T27" s="37"/>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row>
    <row r="28" spans="1:137" s="33" customFormat="1" ht="15.95" customHeight="1">
      <c r="A28" s="30" t="s">
        <v>11</v>
      </c>
      <c r="B28" s="30"/>
      <c r="C28" s="31">
        <v>163746</v>
      </c>
      <c r="D28" s="147">
        <f>C28/C$37*100</f>
        <v>30.832773543986729</v>
      </c>
      <c r="F28" s="31">
        <v>10493</v>
      </c>
      <c r="G28" s="147">
        <f>F28/F$37*100</f>
        <v>1.996385083713851</v>
      </c>
      <c r="I28" s="31">
        <v>3761</v>
      </c>
      <c r="J28" s="147">
        <f>I28/I$37*100</f>
        <v>0.71556316590563163</v>
      </c>
      <c r="L28" s="31">
        <v>126228</v>
      </c>
      <c r="M28" s="147">
        <f>L28/L$37*100</f>
        <v>24.015981735159816</v>
      </c>
      <c r="O28" s="31">
        <f>C28+F28+I28+L28</f>
        <v>304228</v>
      </c>
      <c r="P28" s="147">
        <f>O28/O$37*100-0.03</f>
        <v>14.402925865258362</v>
      </c>
      <c r="R28" s="37"/>
      <c r="S28" s="37"/>
      <c r="T28" s="37"/>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row>
    <row r="29" spans="1:137" s="33" customFormat="1" ht="15.95" customHeight="1">
      <c r="A29" s="30"/>
      <c r="B29" s="30"/>
      <c r="C29" s="31"/>
      <c r="D29" s="32"/>
      <c r="F29" s="31"/>
      <c r="G29" s="32"/>
      <c r="I29" s="31"/>
      <c r="J29" s="32"/>
      <c r="L29" s="31"/>
      <c r="M29" s="32"/>
      <c r="O29" s="31"/>
      <c r="P29" s="32"/>
      <c r="R29" s="37"/>
      <c r="S29" s="37"/>
      <c r="T29" s="37"/>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row>
    <row r="30" spans="1:137" s="33" customFormat="1" ht="15.95" customHeight="1">
      <c r="A30" s="30" t="s">
        <v>37</v>
      </c>
      <c r="B30" s="30"/>
      <c r="C30" s="31"/>
      <c r="D30" s="32"/>
      <c r="F30" s="31"/>
      <c r="G30" s="32"/>
      <c r="I30" s="31"/>
      <c r="J30" s="32"/>
      <c r="L30" s="31"/>
      <c r="M30" s="32"/>
      <c r="O30" s="31"/>
      <c r="P30" s="32"/>
      <c r="R30" s="37"/>
      <c r="S30" s="37"/>
      <c r="T30" s="37"/>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row>
    <row r="31" spans="1:137" s="33" customFormat="1" ht="15.95" customHeight="1">
      <c r="A31" s="30" t="s">
        <v>38</v>
      </c>
      <c r="B31" s="30"/>
      <c r="C31" s="31">
        <v>207636</v>
      </c>
      <c r="D31" s="147">
        <f>C31/C$37*100</f>
        <v>39.097100189190755</v>
      </c>
      <c r="F31" s="31">
        <v>0</v>
      </c>
      <c r="G31" s="147">
        <f>F31/F$37*100</f>
        <v>0</v>
      </c>
      <c r="I31" s="31">
        <v>136762</v>
      </c>
      <c r="J31" s="147">
        <f>I31/I$37*100</f>
        <v>26.020167427701672</v>
      </c>
      <c r="L31" s="31">
        <v>346070</v>
      </c>
      <c r="M31" s="147">
        <f>L31/L$37*100</f>
        <v>65.842846270928462</v>
      </c>
      <c r="O31" s="31">
        <f t="shared" ref="O31:O36" si="0">C31+F31+I31+L31</f>
        <v>690468</v>
      </c>
      <c r="P31" s="147">
        <f>O31/O$37*100</f>
        <v>32.756595238877452</v>
      </c>
      <c r="R31" s="37"/>
      <c r="S31" s="37"/>
      <c r="T31" s="37"/>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row>
    <row r="32" spans="1:137" s="33" customFormat="1" ht="15.95" customHeight="1">
      <c r="A32" s="30" t="s">
        <v>39</v>
      </c>
      <c r="B32" s="30"/>
      <c r="C32" s="31">
        <v>0</v>
      </c>
      <c r="D32" s="147">
        <f>C32/C$37*100</f>
        <v>0</v>
      </c>
      <c r="F32" s="31">
        <v>0</v>
      </c>
      <c r="G32" s="147">
        <f>F32/F$37*100</f>
        <v>0</v>
      </c>
      <c r="I32" s="31">
        <v>22280</v>
      </c>
      <c r="J32" s="147">
        <f>I32/I$37*100</f>
        <v>4.2389649923896506</v>
      </c>
      <c r="L32" s="31">
        <v>0</v>
      </c>
      <c r="M32" s="147">
        <f>L32/L$37*100</f>
        <v>0</v>
      </c>
      <c r="O32" s="31">
        <f t="shared" si="0"/>
        <v>22280</v>
      </c>
      <c r="P32" s="147">
        <f>O32/O$37*100</f>
        <v>1.0569887987889224</v>
      </c>
      <c r="R32" s="37"/>
      <c r="S32" s="37"/>
      <c r="T32" s="37"/>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row>
    <row r="33" spans="1:137" s="33" customFormat="1" ht="15.95" customHeight="1">
      <c r="A33" s="30" t="s">
        <v>40</v>
      </c>
      <c r="B33" s="30"/>
      <c r="C33" s="31">
        <v>0</v>
      </c>
      <c r="D33" s="147">
        <f>C33/C$37*100</f>
        <v>0</v>
      </c>
      <c r="F33" s="31">
        <v>294416</v>
      </c>
      <c r="G33" s="147">
        <f>F33/F$37*100</f>
        <v>56.015220700152199</v>
      </c>
      <c r="I33" s="31">
        <v>0</v>
      </c>
      <c r="J33" s="147">
        <f>I33/I$37*100</f>
        <v>0</v>
      </c>
      <c r="L33" s="31">
        <v>0</v>
      </c>
      <c r="M33" s="147">
        <f>L33/L$37*100</f>
        <v>0</v>
      </c>
      <c r="O33" s="31">
        <f t="shared" si="0"/>
        <v>294416</v>
      </c>
      <c r="P33" s="147">
        <f>O33/O$37*100</f>
        <v>13.967433311680402</v>
      </c>
      <c r="R33" s="37"/>
      <c r="S33" s="37"/>
      <c r="T33" s="37"/>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row>
    <row r="34" spans="1:137" s="33" customFormat="1" ht="15.95" customHeight="1">
      <c r="A34" s="30"/>
      <c r="B34" s="30"/>
      <c r="C34" s="31"/>
      <c r="D34" s="32"/>
      <c r="F34" s="31"/>
      <c r="G34" s="32"/>
      <c r="I34" s="31"/>
      <c r="J34" s="32"/>
      <c r="L34" s="31"/>
      <c r="M34" s="32"/>
      <c r="O34" s="31"/>
      <c r="P34" s="32"/>
      <c r="R34" s="37"/>
      <c r="S34" s="37"/>
      <c r="T34" s="37"/>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row>
    <row r="35" spans="1:137" s="33" customFormat="1" ht="15.95" customHeight="1">
      <c r="A35" s="30" t="s">
        <v>23</v>
      </c>
      <c r="B35" s="30"/>
      <c r="C35" s="31">
        <v>12036</v>
      </c>
      <c r="D35" s="147">
        <f>C35/C$37*100</f>
        <v>2.2663348257387925</v>
      </c>
      <c r="F35" s="31">
        <v>0</v>
      </c>
      <c r="G35" s="32">
        <f>ROUND(F35/F$37*100,1)</f>
        <v>0</v>
      </c>
      <c r="I35" s="31">
        <v>0</v>
      </c>
      <c r="J35" s="32">
        <f>ROUND(I35/I$37*100,1)</f>
        <v>0</v>
      </c>
      <c r="L35" s="31">
        <v>0</v>
      </c>
      <c r="M35" s="32">
        <f>ROUND(L35/L$37*100,1)</f>
        <v>0</v>
      </c>
      <c r="O35" s="31">
        <f t="shared" si="0"/>
        <v>12036</v>
      </c>
      <c r="P35" s="32">
        <f>ROUND(O35/O$37*100,1)</f>
        <v>0.6</v>
      </c>
      <c r="R35" s="37"/>
      <c r="S35" s="37"/>
      <c r="T35" s="37"/>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row>
    <row r="36" spans="1:137" s="33" customFormat="1" ht="15.95" customHeight="1" thickBot="1">
      <c r="A36" s="30" t="s">
        <v>41</v>
      </c>
      <c r="B36" s="30"/>
      <c r="C36" s="152">
        <v>0</v>
      </c>
      <c r="D36" s="153">
        <f>ROUND(C36/C$37*100,1)</f>
        <v>0</v>
      </c>
      <c r="F36" s="152">
        <v>0</v>
      </c>
      <c r="G36" s="153">
        <f>ROUND(F36/F$37*100,1)</f>
        <v>0</v>
      </c>
      <c r="I36" s="152">
        <v>0</v>
      </c>
      <c r="J36" s="153">
        <f>ROUND(I36/I$37*100,1)</f>
        <v>0</v>
      </c>
      <c r="L36" s="152">
        <v>0</v>
      </c>
      <c r="M36" s="153">
        <f>ROUND(L36/L$37*100,1)</f>
        <v>0</v>
      </c>
      <c r="O36" s="152">
        <f t="shared" si="0"/>
        <v>0</v>
      </c>
      <c r="P36" s="38">
        <f>ROUND(O36/O$37*100,1)</f>
        <v>0</v>
      </c>
      <c r="R36" s="37"/>
      <c r="S36" s="37"/>
      <c r="T36" s="37"/>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row>
    <row r="37" spans="1:137" s="33" customFormat="1" ht="14.25" thickTop="1" thickBot="1">
      <c r="A37" s="30" t="s">
        <v>0</v>
      </c>
      <c r="B37" s="30"/>
      <c r="C37" s="148">
        <f>SUM(C26:C36)</f>
        <v>531077.75</v>
      </c>
      <c r="D37" s="150">
        <f>SUM(D26:D36)</f>
        <v>100</v>
      </c>
      <c r="F37" s="148">
        <f>SUM(F26:F36)</f>
        <v>525600</v>
      </c>
      <c r="G37" s="150">
        <f>SUM(G26:G36)</f>
        <v>100</v>
      </c>
      <c r="I37" s="148">
        <f>SUM(I26:I36)</f>
        <v>525600</v>
      </c>
      <c r="J37" s="150">
        <f>SUM(J26:J36)</f>
        <v>100.00000000000001</v>
      </c>
      <c r="L37" s="148">
        <f>SUM(L26:L36)</f>
        <v>525600</v>
      </c>
      <c r="M37" s="150">
        <f>SUM(M26:M36)</f>
        <v>100</v>
      </c>
      <c r="O37" s="148">
        <f>SUM(O25:O36)-3</f>
        <v>2107874.75</v>
      </c>
      <c r="P37" s="150">
        <f>SUM(P26:P36)</f>
        <v>99.999140654585858</v>
      </c>
      <c r="R37" s="37"/>
      <c r="S37" s="37"/>
      <c r="T37" s="37"/>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row>
    <row r="38" spans="1:137" s="33" customFormat="1" ht="13.5" thickTop="1">
      <c r="A38" s="36"/>
      <c r="B38" s="36"/>
      <c r="C38" s="37"/>
      <c r="D38" s="38"/>
      <c r="F38" s="37"/>
      <c r="G38" s="38"/>
      <c r="I38" s="37"/>
      <c r="J38" s="38"/>
      <c r="L38" s="37"/>
      <c r="M38" s="38"/>
      <c r="O38" s="37"/>
      <c r="P38" s="38"/>
      <c r="R38" s="37"/>
      <c r="S38" s="37"/>
      <c r="T38" s="37"/>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row>
    <row r="39" spans="1:137" s="35" customFormat="1">
      <c r="A39" s="36" t="s">
        <v>42</v>
      </c>
      <c r="B39" s="36"/>
      <c r="C39" s="37">
        <v>144739</v>
      </c>
      <c r="D39" s="38">
        <f>C39/(C39+C40)*100</f>
        <v>27.885797295787242</v>
      </c>
      <c r="F39" s="37">
        <v>124413</v>
      </c>
      <c r="G39" s="38">
        <f>F39/(F39+F40)*100</f>
        <v>23.670662100456621</v>
      </c>
      <c r="I39" s="37">
        <v>375253</v>
      </c>
      <c r="J39" s="38">
        <f>I39/(I39+I40)*100</f>
        <v>71.395167427701679</v>
      </c>
      <c r="L39" s="37">
        <v>110958</v>
      </c>
      <c r="M39" s="38">
        <f>L39/(L39+L40)*100</f>
        <v>21.110730593607304</v>
      </c>
      <c r="O39" s="37">
        <f>C39+F39+I39+L39</f>
        <v>755363</v>
      </c>
      <c r="P39" s="38">
        <f>O39/(O39+O40)*100</f>
        <v>36.04102790191245</v>
      </c>
      <c r="R39" s="37"/>
      <c r="S39" s="37"/>
      <c r="T39" s="37"/>
    </row>
    <row r="40" spans="1:137" s="35" customFormat="1">
      <c r="A40" s="36" t="s">
        <v>43</v>
      </c>
      <c r="B40" s="36"/>
      <c r="C40" s="37">
        <v>374303</v>
      </c>
      <c r="D40" s="38">
        <f>C40/(C39+C40)*100</f>
        <v>72.114202704212758</v>
      </c>
      <c r="F40" s="37">
        <v>401187</v>
      </c>
      <c r="G40" s="38">
        <f>F40/(F39+F40)*100</f>
        <v>76.329337899543376</v>
      </c>
      <c r="I40" s="37">
        <v>150347</v>
      </c>
      <c r="J40" s="38">
        <f>I40/(I39+I40)*100</f>
        <v>28.604832572298328</v>
      </c>
      <c r="L40" s="37">
        <v>414642</v>
      </c>
      <c r="M40" s="38">
        <f>L40/(L39+L40)*100</f>
        <v>78.889269406392685</v>
      </c>
      <c r="O40" s="37">
        <f>C40+F40+I40+L40</f>
        <v>1340479</v>
      </c>
      <c r="P40" s="38">
        <f>O40/(O39+O40)*100</f>
        <v>63.95897209808755</v>
      </c>
      <c r="R40" s="37"/>
      <c r="S40" s="37"/>
      <c r="T40" s="37"/>
    </row>
    <row r="41" spans="1:137" s="35" customFormat="1">
      <c r="A41" s="36"/>
      <c r="B41" s="36"/>
      <c r="C41" s="37"/>
      <c r="D41" s="38"/>
      <c r="F41" s="37"/>
      <c r="G41" s="38"/>
      <c r="I41" s="37"/>
      <c r="J41" s="38"/>
      <c r="L41" s="37"/>
      <c r="M41" s="38"/>
      <c r="O41" s="37"/>
      <c r="P41" s="38"/>
    </row>
    <row r="42" spans="1:137" s="35" customFormat="1" ht="4.5" customHeight="1">
      <c r="A42" s="36"/>
      <c r="B42" s="36"/>
      <c r="C42" s="37"/>
      <c r="D42" s="38"/>
      <c r="F42" s="37"/>
      <c r="G42" s="38"/>
      <c r="I42" s="37"/>
      <c r="J42" s="38"/>
      <c r="L42" s="37"/>
      <c r="O42" s="37"/>
      <c r="P42" s="38"/>
    </row>
    <row r="43" spans="1:137">
      <c r="A43" s="21" t="s">
        <v>54</v>
      </c>
      <c r="O43" s="127"/>
    </row>
    <row r="44" spans="1:137" ht="13.5" thickBot="1">
      <c r="O44" s="127"/>
    </row>
    <row r="45" spans="1:137">
      <c r="A45" s="166" t="s">
        <v>59</v>
      </c>
      <c r="B45" s="167"/>
      <c r="C45" s="167"/>
      <c r="D45" s="167"/>
      <c r="E45" s="167"/>
      <c r="F45" s="167"/>
      <c r="G45" s="167"/>
      <c r="H45" s="167"/>
      <c r="I45" s="167"/>
      <c r="J45" s="167"/>
      <c r="K45" s="168"/>
      <c r="O45" s="127"/>
    </row>
    <row r="46" spans="1:137" ht="15" thickBot="1">
      <c r="A46" s="169" t="s">
        <v>60</v>
      </c>
      <c r="B46" s="170"/>
      <c r="C46" s="170"/>
      <c r="D46" s="170"/>
      <c r="E46" s="170"/>
      <c r="F46" s="170"/>
      <c r="G46" s="170"/>
      <c r="H46" s="170"/>
      <c r="I46" s="170"/>
      <c r="J46" s="170"/>
      <c r="K46" s="171"/>
      <c r="O46" s="127" t="s">
        <v>61</v>
      </c>
    </row>
    <row r="47" spans="1:137">
      <c r="O47" s="127" t="s">
        <v>61</v>
      </c>
    </row>
    <row r="48" spans="1:137">
      <c r="O48" s="127"/>
    </row>
  </sheetData>
  <mergeCells count="2">
    <mergeCell ref="A45:K45"/>
    <mergeCell ref="A46:K46"/>
  </mergeCells>
  <hyperlinks>
    <hyperlink ref="A46" r:id="rId1" display="http://creativecommons.org/licenses/by/3.0/deed.de"/>
  </hyperlinks>
  <pageMargins left="0.78740157499999996" right="0.78740157499999996" top="0.984251969" bottom="0.984251969" header="0.4921259845" footer="0.4921259845"/>
  <pageSetup paperSize="9" scale="64" orientation="portrait" r:id="rId2"/>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G48"/>
  <sheetViews>
    <sheetView zoomScaleNormal="100" zoomScaleSheetLayoutView="100" workbookViewId="0">
      <selection activeCell="T21" sqref="T21"/>
    </sheetView>
  </sheetViews>
  <sheetFormatPr baseColWidth="10" defaultRowHeight="12.75"/>
  <cols>
    <col min="1" max="1" width="26.5703125" style="21" customWidth="1"/>
    <col min="2" max="2" width="1.140625" style="21" customWidth="1"/>
    <col min="3" max="3" width="8.7109375" style="21" customWidth="1"/>
    <col min="4" max="4" width="8.7109375" style="40" customWidth="1"/>
    <col min="5" max="5" width="1.140625" style="21" customWidth="1"/>
    <col min="6" max="6" width="8.7109375" style="21" customWidth="1"/>
    <col min="7" max="7" width="8.7109375" style="40" customWidth="1"/>
    <col min="8" max="8" width="1.140625" style="21" customWidth="1"/>
    <col min="9" max="9" width="8.7109375" style="21" customWidth="1"/>
    <col min="10" max="10" width="8.7109375" style="40" customWidth="1"/>
    <col min="11" max="11" width="1.140625" style="21" customWidth="1"/>
    <col min="12" max="13" width="8.7109375" style="21" customWidth="1"/>
    <col min="14" max="14" width="1.140625" style="21" customWidth="1"/>
    <col min="15" max="15" width="10.42578125" style="21" customWidth="1"/>
    <col min="16" max="16" width="8.7109375" style="40" customWidth="1"/>
    <col min="17" max="17" width="2.28515625" style="21" customWidth="1"/>
    <col min="18" max="18" width="11.42578125" style="22"/>
    <col min="19" max="19" width="5.42578125" style="22" customWidth="1"/>
    <col min="20" max="137" width="11.42578125" style="22"/>
    <col min="138" max="16384" width="11.42578125" style="21"/>
  </cols>
  <sheetData>
    <row r="1" spans="1:137" ht="30" customHeight="1">
      <c r="A1" s="18" t="s">
        <v>31</v>
      </c>
      <c r="B1" s="19"/>
      <c r="C1" s="19"/>
      <c r="D1" s="20"/>
      <c r="F1" s="19"/>
      <c r="G1" s="20"/>
      <c r="I1" s="19"/>
      <c r="J1" s="20"/>
      <c r="L1" s="19"/>
      <c r="M1" s="19"/>
      <c r="O1" s="19"/>
      <c r="P1" s="20"/>
    </row>
    <row r="2" spans="1:137" s="26" customFormat="1" ht="30.75" customHeight="1">
      <c r="A2" s="23"/>
      <c r="B2" s="23"/>
      <c r="C2" s="24" t="s">
        <v>50</v>
      </c>
      <c r="D2" s="25"/>
      <c r="F2" s="24" t="s">
        <v>51</v>
      </c>
      <c r="G2" s="25"/>
      <c r="I2" s="27" t="s">
        <v>32</v>
      </c>
      <c r="J2" s="25"/>
      <c r="L2" s="27" t="s">
        <v>33</v>
      </c>
      <c r="M2" s="28"/>
      <c r="O2" s="24" t="s">
        <v>0</v>
      </c>
      <c r="P2" s="25"/>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row>
    <row r="3" spans="1:137" s="33" customFormat="1" ht="15.95" customHeight="1">
      <c r="A3" s="30"/>
      <c r="B3" s="30"/>
      <c r="C3" s="31" t="s">
        <v>1</v>
      </c>
      <c r="D3" s="32" t="s">
        <v>2</v>
      </c>
      <c r="F3" s="31" t="s">
        <v>1</v>
      </c>
      <c r="G3" s="32" t="s">
        <v>2</v>
      </c>
      <c r="I3" s="31" t="s">
        <v>1</v>
      </c>
      <c r="J3" s="32" t="s">
        <v>2</v>
      </c>
      <c r="L3" s="31" t="s">
        <v>1</v>
      </c>
      <c r="M3" s="34" t="s">
        <v>2</v>
      </c>
      <c r="O3" s="31" t="s">
        <v>1</v>
      </c>
      <c r="P3" s="32" t="s">
        <v>2</v>
      </c>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row>
    <row r="4" spans="1:137" s="33" customFormat="1" ht="15.95" customHeight="1">
      <c r="A4" s="30" t="s">
        <v>34</v>
      </c>
      <c r="B4" s="30"/>
      <c r="C4" s="31"/>
      <c r="D4" s="32"/>
      <c r="F4" s="31"/>
      <c r="G4" s="32"/>
      <c r="I4" s="31"/>
      <c r="J4" s="32"/>
      <c r="L4" s="31"/>
      <c r="M4" s="34"/>
      <c r="O4" s="31"/>
      <c r="P4" s="32"/>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row>
    <row r="5" spans="1:137" s="33" customFormat="1" ht="15.95" customHeight="1">
      <c r="A5" s="30" t="s">
        <v>35</v>
      </c>
      <c r="B5" s="30"/>
      <c r="C5" s="31">
        <v>239457</v>
      </c>
      <c r="D5" s="147">
        <f>C5/C$16*100</f>
        <v>45.434312386156648</v>
      </c>
      <c r="E5" s="145"/>
      <c r="F5" s="151">
        <v>245950</v>
      </c>
      <c r="G5" s="147">
        <f>F5/F$16*100</f>
        <v>45.529770675828772</v>
      </c>
      <c r="H5" s="145"/>
      <c r="I5" s="31">
        <v>276245</v>
      </c>
      <c r="J5" s="147">
        <f>I5/I$16*100</f>
        <v>50.963480891807876</v>
      </c>
      <c r="K5" s="145"/>
      <c r="L5" s="31">
        <v>299614</v>
      </c>
      <c r="M5" s="147">
        <f>L5/L$16*100</f>
        <v>53.17282846352613</v>
      </c>
      <c r="N5" s="145"/>
      <c r="O5" s="31">
        <f>C5+F5+I5+L5</f>
        <v>1061266</v>
      </c>
      <c r="P5" s="147">
        <f>O5/O$16*100</f>
        <v>48.844300295523695</v>
      </c>
      <c r="Q5" s="145"/>
      <c r="R5" s="37"/>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row>
    <row r="6" spans="1:137" s="33" customFormat="1" ht="15.95" customHeight="1">
      <c r="A6" s="30" t="s">
        <v>36</v>
      </c>
      <c r="B6" s="30"/>
      <c r="C6" s="31">
        <v>51374</v>
      </c>
      <c r="D6" s="147">
        <f>C6/C$16*100</f>
        <v>9.7476472374013348</v>
      </c>
      <c r="E6" s="145"/>
      <c r="F6" s="31">
        <v>56649</v>
      </c>
      <c r="G6" s="147">
        <f>F6/F$16*100</f>
        <v>10.486749253974484</v>
      </c>
      <c r="H6" s="145"/>
      <c r="I6" s="31">
        <v>58734</v>
      </c>
      <c r="J6" s="147">
        <f>I6/I$16*100</f>
        <v>10.835631727993063</v>
      </c>
      <c r="K6" s="145"/>
      <c r="L6" s="31">
        <v>41518</v>
      </c>
      <c r="M6" s="147">
        <f>L6/L$16*100</f>
        <v>7.3682454496407974</v>
      </c>
      <c r="N6" s="145"/>
      <c r="O6" s="31">
        <f>C6+F6+I6+L6</f>
        <v>208275</v>
      </c>
      <c r="P6" s="147">
        <f>O6/O$16*100</f>
        <v>9.5857651560025463</v>
      </c>
      <c r="Q6" s="145"/>
      <c r="R6" s="37"/>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row>
    <row r="7" spans="1:137" s="33" customFormat="1" ht="15.95" customHeight="1">
      <c r="A7" s="30" t="s">
        <v>11</v>
      </c>
      <c r="B7" s="30"/>
      <c r="C7" s="31">
        <v>140139</v>
      </c>
      <c r="D7" s="147">
        <f>C7/C$16*100</f>
        <v>26.589822404371581</v>
      </c>
      <c r="E7" s="145"/>
      <c r="F7" s="31">
        <v>192352</v>
      </c>
      <c r="G7" s="147">
        <f>F7/F$16*100</f>
        <v>35.607816422187504</v>
      </c>
      <c r="H7" s="145"/>
      <c r="I7" s="31">
        <v>183773</v>
      </c>
      <c r="J7" s="147">
        <f>I7/I$16*100</f>
        <v>33.903642686492816</v>
      </c>
      <c r="K7" s="145"/>
      <c r="L7" s="31">
        <v>184345</v>
      </c>
      <c r="M7" s="147">
        <f>L7/L$16*100</f>
        <v>32.715911349632279</v>
      </c>
      <c r="N7" s="145"/>
      <c r="O7" s="31">
        <f>C7+F7+I7+L7</f>
        <v>700609</v>
      </c>
      <c r="P7" s="147">
        <f>O7/O$16*100</f>
        <v>32.24522069466709</v>
      </c>
      <c r="Q7" s="145"/>
      <c r="R7" s="37"/>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row>
    <row r="8" spans="1:137" s="33" customFormat="1" ht="15.95" customHeight="1">
      <c r="A8" s="30"/>
      <c r="B8" s="30"/>
      <c r="C8" s="31"/>
      <c r="D8" s="32"/>
      <c r="E8" s="145"/>
      <c r="F8" s="31"/>
      <c r="G8" s="32"/>
      <c r="H8" s="145"/>
      <c r="I8" s="31"/>
      <c r="J8" s="32"/>
      <c r="K8" s="145"/>
      <c r="L8" s="31"/>
      <c r="M8" s="32"/>
      <c r="N8" s="145"/>
      <c r="O8" s="31"/>
      <c r="P8" s="32"/>
      <c r="Q8" s="145"/>
      <c r="R8" s="37"/>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row>
    <row r="9" spans="1:137" s="33" customFormat="1" ht="15.95" customHeight="1">
      <c r="A9" s="30" t="s">
        <v>37</v>
      </c>
      <c r="B9" s="30"/>
      <c r="C9" s="31"/>
      <c r="D9" s="32"/>
      <c r="E9" s="145"/>
      <c r="F9" s="31"/>
      <c r="G9" s="32"/>
      <c r="H9" s="145"/>
      <c r="I9" s="31"/>
      <c r="J9" s="32"/>
      <c r="K9" s="145"/>
      <c r="L9" s="31"/>
      <c r="M9" s="32"/>
      <c r="N9" s="145"/>
      <c r="O9" s="31"/>
      <c r="P9" s="32"/>
      <c r="Q9" s="145"/>
      <c r="R9" s="37"/>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row>
    <row r="10" spans="1:137" s="33" customFormat="1" ht="15.95" customHeight="1">
      <c r="A10" s="30" t="s">
        <v>38</v>
      </c>
      <c r="B10" s="30"/>
      <c r="C10" s="31">
        <v>0</v>
      </c>
      <c r="D10" s="147">
        <f>C10/C$16*100</f>
        <v>0</v>
      </c>
      <c r="E10" s="145"/>
      <c r="F10" s="31">
        <v>18174</v>
      </c>
      <c r="G10" s="147">
        <f>F10/F$16*100</f>
        <v>3.364334426763619</v>
      </c>
      <c r="H10" s="145"/>
      <c r="I10" s="31">
        <v>0</v>
      </c>
      <c r="J10" s="147">
        <f>I10/I$16*100</f>
        <v>0</v>
      </c>
      <c r="K10" s="145"/>
      <c r="L10" s="31">
        <v>0</v>
      </c>
      <c r="M10" s="147">
        <f>L10/L$16*100</f>
        <v>0</v>
      </c>
      <c r="N10" s="145"/>
      <c r="O10" s="31">
        <f>C10+F10+I10+L10</f>
        <v>18174</v>
      </c>
      <c r="P10" s="147">
        <f>O10/O$16*100</f>
        <v>0.83645034663397089</v>
      </c>
      <c r="Q10" s="145"/>
      <c r="R10" s="37"/>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row>
    <row r="11" spans="1:137" s="33" customFormat="1" ht="15.95" customHeight="1">
      <c r="A11" s="30" t="s">
        <v>39</v>
      </c>
      <c r="B11" s="30"/>
      <c r="C11" s="31">
        <v>96070</v>
      </c>
      <c r="D11" s="147">
        <f>C11/C$16*100</f>
        <v>18.228217972070432</v>
      </c>
      <c r="E11" s="145"/>
      <c r="F11" s="31">
        <v>27071</v>
      </c>
      <c r="G11" s="147">
        <f>F11/F$16*100</f>
        <v>5.0113292212456226</v>
      </c>
      <c r="H11" s="145"/>
      <c r="I11" s="31">
        <v>23293</v>
      </c>
      <c r="J11" s="147">
        <f>I11/I$16*100</f>
        <v>4.2972446937062418</v>
      </c>
      <c r="K11" s="145"/>
      <c r="L11" s="31">
        <v>37995</v>
      </c>
      <c r="M11" s="147">
        <f>L11/L$16*100</f>
        <v>6.7430147372007836</v>
      </c>
      <c r="N11" s="145"/>
      <c r="O11" s="31">
        <f>C11+F11+I11+L11</f>
        <v>184429</v>
      </c>
      <c r="P11" s="147">
        <f>O11/O$16*100</f>
        <v>8.4882635071726966</v>
      </c>
      <c r="Q11" s="145"/>
      <c r="R11" s="37"/>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row>
    <row r="12" spans="1:137" s="33" customFormat="1" ht="15.95" customHeight="1">
      <c r="A12" s="30" t="s">
        <v>40</v>
      </c>
      <c r="B12" s="30"/>
      <c r="C12" s="31">
        <v>0</v>
      </c>
      <c r="D12" s="147">
        <f>C12/C$16*100</f>
        <v>0</v>
      </c>
      <c r="E12" s="145"/>
      <c r="F12" s="31">
        <v>0</v>
      </c>
      <c r="G12" s="147">
        <f>F12/F$16*100</f>
        <v>0</v>
      </c>
      <c r="H12" s="145"/>
      <c r="I12" s="31">
        <v>0</v>
      </c>
      <c r="J12" s="147">
        <f>I12/I$16*100</f>
        <v>0</v>
      </c>
      <c r="K12" s="145"/>
      <c r="L12" s="31">
        <v>0</v>
      </c>
      <c r="M12" s="147">
        <f>L12/L$16*100</f>
        <v>0</v>
      </c>
      <c r="N12" s="145"/>
      <c r="O12" s="31">
        <f>C12+F12+I12+L12</f>
        <v>0</v>
      </c>
      <c r="P12" s="147">
        <f>O12/O$16*100</f>
        <v>0</v>
      </c>
      <c r="Q12" s="145"/>
      <c r="R12" s="37"/>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row>
    <row r="13" spans="1:137" s="33" customFormat="1" ht="15.95" customHeight="1">
      <c r="A13" s="30"/>
      <c r="B13" s="30"/>
      <c r="C13" s="31"/>
      <c r="D13" s="32"/>
      <c r="E13" s="145"/>
      <c r="F13" s="31"/>
      <c r="G13" s="32"/>
      <c r="H13" s="145"/>
      <c r="I13" s="31"/>
      <c r="J13" s="32"/>
      <c r="K13" s="145"/>
      <c r="L13" s="31"/>
      <c r="M13" s="32"/>
      <c r="N13" s="145"/>
      <c r="O13" s="31"/>
      <c r="P13" s="32"/>
      <c r="Q13" s="145"/>
      <c r="R13" s="37"/>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row>
    <row r="14" spans="1:137" s="33" customFormat="1" ht="15.95" customHeight="1">
      <c r="A14" s="30" t="s">
        <v>23</v>
      </c>
      <c r="B14" s="30"/>
      <c r="C14" s="31">
        <v>0</v>
      </c>
      <c r="D14" s="32">
        <f>ROUND(C14/C$16*100,1)</f>
        <v>0</v>
      </c>
      <c r="E14" s="145"/>
      <c r="F14" s="31">
        <v>0</v>
      </c>
      <c r="G14" s="32">
        <f>ROUND(F14/F$16*100,1)</f>
        <v>0</v>
      </c>
      <c r="H14" s="145"/>
      <c r="I14" s="31">
        <v>0</v>
      </c>
      <c r="J14" s="32">
        <f>ROUND(I14/I$16*100,1)</f>
        <v>0</v>
      </c>
      <c r="K14" s="145"/>
      <c r="L14" s="31">
        <v>0</v>
      </c>
      <c r="M14" s="32">
        <f>ROUND(L14/L$16*100,1)</f>
        <v>0</v>
      </c>
      <c r="N14" s="145"/>
      <c r="O14" s="31">
        <f>C14+F14+I14+L14</f>
        <v>0</v>
      </c>
      <c r="P14" s="32">
        <f>ROUND(O14/O$16*100,1)</f>
        <v>0</v>
      </c>
      <c r="Q14" s="145"/>
      <c r="R14" s="37"/>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row>
    <row r="15" spans="1:137" s="33" customFormat="1" ht="15.95" customHeight="1" thickBot="1">
      <c r="A15" s="30" t="s">
        <v>41</v>
      </c>
      <c r="B15" s="30"/>
      <c r="C15" s="148">
        <v>0</v>
      </c>
      <c r="D15" s="149">
        <f>ROUND(C15/C$16*100,1)</f>
        <v>0</v>
      </c>
      <c r="E15" s="145"/>
      <c r="F15" s="148">
        <v>0</v>
      </c>
      <c r="G15" s="149">
        <f>ROUND(F15/F$16*100,1)</f>
        <v>0</v>
      </c>
      <c r="H15" s="145"/>
      <c r="I15" s="148">
        <v>0</v>
      </c>
      <c r="J15" s="149">
        <f>ROUND(I15/I$16*100,1)</f>
        <v>0</v>
      </c>
      <c r="K15" s="145"/>
      <c r="L15" s="148">
        <v>0</v>
      </c>
      <c r="M15" s="149">
        <f>ROUND(L15/L$16*100,1)</f>
        <v>0</v>
      </c>
      <c r="N15" s="145"/>
      <c r="O15" s="152">
        <f>C15+F15+I15+L15</f>
        <v>0</v>
      </c>
      <c r="P15" s="149">
        <f>ROUND(O15/O$16*100,1)</f>
        <v>0</v>
      </c>
      <c r="Q15" s="145"/>
      <c r="R15" s="37"/>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row>
    <row r="16" spans="1:137" s="33" customFormat="1" ht="14.25" thickTop="1" thickBot="1">
      <c r="A16" s="30" t="s">
        <v>0</v>
      </c>
      <c r="B16" s="30"/>
      <c r="C16" s="148">
        <f>SUM(C5:C15)</f>
        <v>527040</v>
      </c>
      <c r="D16" s="150">
        <f>SUM(D5:D15)</f>
        <v>100</v>
      </c>
      <c r="E16" s="145"/>
      <c r="F16" s="148">
        <f>SUM(F5:F15)</f>
        <v>540196</v>
      </c>
      <c r="G16" s="150">
        <f>SUM(G5:G15)</f>
        <v>100</v>
      </c>
      <c r="H16" s="145"/>
      <c r="I16" s="148">
        <f>SUM(I4:I15)</f>
        <v>542045</v>
      </c>
      <c r="J16" s="150">
        <f>SUM(J5:J15)</f>
        <v>100</v>
      </c>
      <c r="K16" s="145"/>
      <c r="L16" s="148">
        <f>SUM(L5:L15)</f>
        <v>563472</v>
      </c>
      <c r="M16" s="150">
        <f>SUM(M5:M15)</f>
        <v>99.999999999999986</v>
      </c>
      <c r="N16" s="145"/>
      <c r="O16" s="148">
        <f>SUM(O5:O15)</f>
        <v>2172753</v>
      </c>
      <c r="P16" s="150">
        <f>SUM(P5:P15)</f>
        <v>100</v>
      </c>
      <c r="Q16" s="145"/>
      <c r="R16" s="37"/>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row>
    <row r="17" spans="1:137" s="33" customFormat="1" ht="13.5" thickTop="1">
      <c r="A17" s="36"/>
      <c r="B17" s="36"/>
      <c r="C17" s="37"/>
      <c r="D17" s="38"/>
      <c r="E17" s="145"/>
      <c r="F17" s="37"/>
      <c r="G17" s="38"/>
      <c r="H17" s="145"/>
      <c r="I17" s="37"/>
      <c r="J17" s="38"/>
      <c r="K17" s="145"/>
      <c r="L17" s="37"/>
      <c r="M17" s="38"/>
      <c r="N17" s="145"/>
      <c r="O17" s="37"/>
      <c r="P17" s="38"/>
      <c r="Q17" s="145"/>
      <c r="R17" s="37"/>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row>
    <row r="18" spans="1:137" s="33" customFormat="1">
      <c r="A18" s="36" t="s">
        <v>42</v>
      </c>
      <c r="B18" s="36"/>
      <c r="C18" s="37">
        <v>170210</v>
      </c>
      <c r="D18" s="38">
        <f>C18/(C18+C19)*100</f>
        <v>32.295461445051608</v>
      </c>
      <c r="E18" s="146"/>
      <c r="F18" s="37">
        <v>179323</v>
      </c>
      <c r="G18" s="38">
        <f>F18/(F18+F19)*100</f>
        <v>33.195914075631805</v>
      </c>
      <c r="H18" s="146"/>
      <c r="I18" s="37">
        <v>224528</v>
      </c>
      <c r="J18" s="38">
        <f>I18/(I18+I19)*100</f>
        <v>41.422391129887743</v>
      </c>
      <c r="K18" s="146"/>
      <c r="L18" s="37">
        <v>193683</v>
      </c>
      <c r="M18" s="38">
        <f>L18/(L18+L19)*100</f>
        <v>34.373136553369108</v>
      </c>
      <c r="N18" s="146"/>
      <c r="O18" s="37">
        <f>C18+F18+I18+L18</f>
        <v>767744</v>
      </c>
      <c r="P18" s="38">
        <f>O18/(O18+O19)*100</f>
        <v>35.335079505125528</v>
      </c>
      <c r="Q18" s="145"/>
      <c r="R18" s="37"/>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row>
    <row r="19" spans="1:137" s="33" customFormat="1">
      <c r="A19" s="36" t="s">
        <v>43</v>
      </c>
      <c r="B19" s="36"/>
      <c r="C19" s="37">
        <v>356830</v>
      </c>
      <c r="D19" s="38">
        <f>C19/(C18+C19)*100</f>
        <v>67.704538554948385</v>
      </c>
      <c r="E19" s="146"/>
      <c r="F19" s="37">
        <v>360873</v>
      </c>
      <c r="G19" s="38">
        <f>F19/(F18+F19)*100</f>
        <v>66.804085924368195</v>
      </c>
      <c r="H19" s="146"/>
      <c r="I19" s="37">
        <v>317517</v>
      </c>
      <c r="J19" s="38">
        <f>I19/(I18+I19)*100</f>
        <v>58.577608870112265</v>
      </c>
      <c r="K19" s="146"/>
      <c r="L19" s="37">
        <v>369789</v>
      </c>
      <c r="M19" s="38">
        <f>L19/(L18+L19)*100</f>
        <v>65.626863446630892</v>
      </c>
      <c r="N19" s="146"/>
      <c r="O19" s="37">
        <f>C19+F19+I19+L19</f>
        <v>1405009</v>
      </c>
      <c r="P19" s="38">
        <f>O19/(O18+O19)*100</f>
        <v>64.66492049487448</v>
      </c>
      <c r="Q19" s="145"/>
      <c r="R19" s="37"/>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row>
    <row r="20" spans="1:137" s="33" customFormat="1" ht="4.5" customHeight="1">
      <c r="A20" s="39"/>
      <c r="B20" s="39"/>
      <c r="C20" s="37"/>
      <c r="D20" s="38"/>
      <c r="E20" s="35"/>
      <c r="F20" s="37"/>
      <c r="G20" s="38"/>
      <c r="H20" s="35"/>
      <c r="I20" s="37"/>
      <c r="J20" s="38"/>
      <c r="K20" s="35"/>
      <c r="L20" s="37"/>
      <c r="M20" s="35"/>
      <c r="N20" s="35"/>
      <c r="O20" s="37"/>
      <c r="P20" s="38"/>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row>
    <row r="21" spans="1:137" ht="43.5" customHeight="1"/>
    <row r="22" spans="1:137" ht="30" customHeight="1">
      <c r="A22" s="18" t="s">
        <v>31</v>
      </c>
      <c r="B22" s="19"/>
      <c r="C22" s="19"/>
      <c r="D22" s="20"/>
      <c r="F22" s="19"/>
      <c r="G22" s="20"/>
      <c r="I22" s="19"/>
      <c r="J22" s="20"/>
      <c r="L22" s="19"/>
      <c r="M22" s="19"/>
      <c r="O22" s="19"/>
      <c r="P22" s="20"/>
    </row>
    <row r="23" spans="1:137" s="26" customFormat="1" ht="15.75" customHeight="1">
      <c r="A23" s="23"/>
      <c r="B23" s="23"/>
      <c r="C23" s="24" t="s">
        <v>52</v>
      </c>
      <c r="D23" s="25"/>
      <c r="F23" s="24" t="s">
        <v>44</v>
      </c>
      <c r="G23" s="25"/>
      <c r="I23" s="27" t="s">
        <v>45</v>
      </c>
      <c r="J23" s="25"/>
      <c r="L23" s="27" t="s">
        <v>49</v>
      </c>
      <c r="M23" s="28"/>
      <c r="O23" s="24" t="s">
        <v>0</v>
      </c>
      <c r="P23" s="25"/>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row>
    <row r="24" spans="1:137" s="33" customFormat="1" ht="15.95" customHeight="1">
      <c r="A24" s="30"/>
      <c r="B24" s="30"/>
      <c r="C24" s="31" t="s">
        <v>1</v>
      </c>
      <c r="D24" s="32" t="s">
        <v>2</v>
      </c>
      <c r="F24" s="31" t="s">
        <v>1</v>
      </c>
      <c r="G24" s="32" t="s">
        <v>2</v>
      </c>
      <c r="I24" s="31" t="s">
        <v>1</v>
      </c>
      <c r="J24" s="32" t="s">
        <v>2</v>
      </c>
      <c r="L24" s="31" t="s">
        <v>1</v>
      </c>
      <c r="M24" s="34" t="s">
        <v>2</v>
      </c>
      <c r="O24" s="31" t="s">
        <v>1</v>
      </c>
      <c r="P24" s="32" t="s">
        <v>2</v>
      </c>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row>
    <row r="25" spans="1:137" s="33" customFormat="1" ht="15.95" customHeight="1">
      <c r="A25" s="30" t="s">
        <v>34</v>
      </c>
      <c r="B25" s="30"/>
      <c r="C25" s="31"/>
      <c r="D25" s="32"/>
      <c r="F25" s="31"/>
      <c r="G25" s="32"/>
      <c r="I25" s="31"/>
      <c r="J25" s="32"/>
      <c r="L25" s="31"/>
      <c r="M25" s="34"/>
      <c r="O25" s="31"/>
      <c r="P25" s="32"/>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row>
    <row r="26" spans="1:137" s="33" customFormat="1" ht="15.95" customHeight="1">
      <c r="A26" s="30" t="s">
        <v>35</v>
      </c>
      <c r="B26" s="30"/>
      <c r="C26" s="31">
        <v>132860</v>
      </c>
      <c r="D26" s="147">
        <f>C26/C$37*100</f>
        <v>24.876283274322532</v>
      </c>
      <c r="E26" s="145"/>
      <c r="F26" s="31">
        <v>28589</v>
      </c>
      <c r="G26" s="147">
        <f>F26/F$37*100</f>
        <v>5.4244459623557981</v>
      </c>
      <c r="H26" s="145"/>
      <c r="I26" s="31">
        <v>300571</v>
      </c>
      <c r="J26" s="147">
        <f>I26/I$37*100</f>
        <v>57.030016697024898</v>
      </c>
      <c r="K26" s="145"/>
      <c r="L26" s="31">
        <v>39935</v>
      </c>
      <c r="M26" s="147">
        <f>L26/L$37*100</f>
        <v>7.5772237401335758</v>
      </c>
      <c r="N26" s="145"/>
      <c r="O26" s="31">
        <f>C26+F26+I26+L26</f>
        <v>501955</v>
      </c>
      <c r="P26" s="147">
        <f>O26/O$37*100</f>
        <v>23.730852874432678</v>
      </c>
      <c r="R26" s="37"/>
      <c r="S26" s="37"/>
      <c r="T26" s="37"/>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row>
    <row r="27" spans="1:137" s="33" customFormat="1" ht="15.95" customHeight="1">
      <c r="A27" s="30" t="s">
        <v>36</v>
      </c>
      <c r="B27" s="30"/>
      <c r="C27" s="31">
        <v>15468</v>
      </c>
      <c r="D27" s="147">
        <f>C27/C$37*100</f>
        <v>2.8961790583111613</v>
      </c>
      <c r="E27" s="145"/>
      <c r="F27" s="31">
        <v>199011</v>
      </c>
      <c r="G27" s="147">
        <f>F27/F$37*100</f>
        <v>37.760132058287802</v>
      </c>
      <c r="H27" s="145"/>
      <c r="I27" s="31">
        <v>66140</v>
      </c>
      <c r="J27" s="147">
        <f>I27/I$37*100</f>
        <v>12.54933211900425</v>
      </c>
      <c r="K27" s="145"/>
      <c r="L27" s="31">
        <v>14730</v>
      </c>
      <c r="M27" s="147">
        <f>L27/L$37*100</f>
        <v>2.7948542805100183</v>
      </c>
      <c r="N27" s="145"/>
      <c r="O27" s="31">
        <f>C27+F27+I27+L27</f>
        <v>295349</v>
      </c>
      <c r="P27" s="147">
        <f>O27/O$37*100</f>
        <v>13.963171331316188</v>
      </c>
      <c r="R27" s="37"/>
      <c r="S27" s="37"/>
      <c r="T27" s="37"/>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row>
    <row r="28" spans="1:137" s="33" customFormat="1" ht="15.95" customHeight="1">
      <c r="A28" s="30" t="s">
        <v>11</v>
      </c>
      <c r="B28" s="30"/>
      <c r="C28" s="31">
        <v>165782</v>
      </c>
      <c r="D28" s="147">
        <f>C28/C$37*100</f>
        <v>31.040493706034454</v>
      </c>
      <c r="E28" s="145"/>
      <c r="F28" s="31">
        <v>10663</v>
      </c>
      <c r="G28" s="147">
        <f>F28/F$37*100</f>
        <v>2.0231860959319974</v>
      </c>
      <c r="H28" s="145"/>
      <c r="I28" s="31">
        <v>3729</v>
      </c>
      <c r="J28" s="147">
        <f>I28/I$37*100</f>
        <v>0.70753642987249543</v>
      </c>
      <c r="K28" s="145"/>
      <c r="L28" s="31">
        <v>127454</v>
      </c>
      <c r="M28" s="147">
        <f>L28/L$37*100</f>
        <v>24.18298421372192</v>
      </c>
      <c r="N28" s="145"/>
      <c r="O28" s="31">
        <f>C28+F28+I28+L28</f>
        <v>307628</v>
      </c>
      <c r="P28" s="147">
        <f>O28/O$37*100-0.03</f>
        <v>14.513683812405448</v>
      </c>
      <c r="R28" s="37"/>
      <c r="S28" s="37"/>
      <c r="T28" s="37"/>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row>
    <row r="29" spans="1:137" s="33" customFormat="1" ht="15.95" customHeight="1">
      <c r="A29" s="30"/>
      <c r="B29" s="30"/>
      <c r="C29" s="31"/>
      <c r="D29" s="32"/>
      <c r="E29" s="145"/>
      <c r="F29" s="31"/>
      <c r="G29" s="32"/>
      <c r="H29" s="145"/>
      <c r="I29" s="31"/>
      <c r="J29" s="32"/>
      <c r="K29" s="145"/>
      <c r="L29" s="31"/>
      <c r="M29" s="32"/>
      <c r="N29" s="145"/>
      <c r="O29" s="31"/>
      <c r="P29" s="32"/>
      <c r="R29" s="37"/>
      <c r="S29" s="37"/>
      <c r="T29" s="37"/>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row>
    <row r="30" spans="1:137" s="33" customFormat="1" ht="15.95" customHeight="1">
      <c r="A30" s="30" t="s">
        <v>37</v>
      </c>
      <c r="B30" s="30"/>
      <c r="C30" s="31"/>
      <c r="D30" s="32"/>
      <c r="E30" s="145"/>
      <c r="F30" s="31"/>
      <c r="G30" s="32"/>
      <c r="H30" s="145"/>
      <c r="I30" s="31"/>
      <c r="J30" s="32"/>
      <c r="K30" s="145"/>
      <c r="L30" s="31"/>
      <c r="M30" s="32"/>
      <c r="N30" s="145"/>
      <c r="O30" s="31"/>
      <c r="P30" s="32"/>
      <c r="R30" s="37"/>
      <c r="S30" s="37"/>
      <c r="T30" s="37"/>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row>
    <row r="31" spans="1:137" s="33" customFormat="1" ht="15.95" customHeight="1">
      <c r="A31" s="30" t="s">
        <v>38</v>
      </c>
      <c r="B31" s="30"/>
      <c r="C31" s="31">
        <v>208655</v>
      </c>
      <c r="D31" s="147">
        <f>C31/C$37*100</f>
        <v>39.067897686314673</v>
      </c>
      <c r="E31" s="145"/>
      <c r="F31" s="31">
        <v>0</v>
      </c>
      <c r="G31" s="147">
        <f>F31/F$37*100</f>
        <v>0</v>
      </c>
      <c r="H31" s="145"/>
      <c r="I31" s="31">
        <v>134265</v>
      </c>
      <c r="J31" s="147">
        <f>I31/I$37*100</f>
        <v>25.475295992714024</v>
      </c>
      <c r="K31" s="145"/>
      <c r="L31" s="31">
        <v>344921</v>
      </c>
      <c r="M31" s="147">
        <f>L31/L$37*100</f>
        <v>65.444937765634492</v>
      </c>
      <c r="N31" s="145"/>
      <c r="O31" s="31">
        <f t="shared" ref="O31:O36" si="0">C31+F31+I31+L31</f>
        <v>687841</v>
      </c>
      <c r="P31" s="147">
        <f>O31/O$37*100</f>
        <v>32.518958018154308</v>
      </c>
      <c r="R31" s="37"/>
      <c r="S31" s="37"/>
      <c r="T31" s="37"/>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row>
    <row r="32" spans="1:137" s="33" customFormat="1" ht="15.95" customHeight="1">
      <c r="A32" s="30" t="s">
        <v>39</v>
      </c>
      <c r="B32" s="30"/>
      <c r="C32" s="31">
        <v>0</v>
      </c>
      <c r="D32" s="147">
        <f>C32/C$37*100</f>
        <v>0</v>
      </c>
      <c r="E32" s="145"/>
      <c r="F32" s="31">
        <v>0</v>
      </c>
      <c r="G32" s="147">
        <f>F32/F$37*100</f>
        <v>0</v>
      </c>
      <c r="H32" s="145"/>
      <c r="I32" s="31">
        <v>22335</v>
      </c>
      <c r="J32" s="147">
        <f>I32/I$37*100</f>
        <v>4.237818761384335</v>
      </c>
      <c r="K32" s="145"/>
      <c r="L32" s="31">
        <v>0</v>
      </c>
      <c r="M32" s="147">
        <f>L32/L$37*100</f>
        <v>0</v>
      </c>
      <c r="N32" s="145"/>
      <c r="O32" s="31">
        <f t="shared" si="0"/>
        <v>22335</v>
      </c>
      <c r="P32" s="147">
        <f>O32/O$37*100</f>
        <v>1.0559285173978821</v>
      </c>
      <c r="R32" s="37"/>
      <c r="S32" s="37"/>
      <c r="T32" s="37"/>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row>
    <row r="33" spans="1:137" s="33" customFormat="1" ht="15.95" customHeight="1">
      <c r="A33" s="30" t="s">
        <v>40</v>
      </c>
      <c r="B33" s="30"/>
      <c r="C33" s="31">
        <v>0</v>
      </c>
      <c r="D33" s="147">
        <f>C33/C$37*100</f>
        <v>0</v>
      </c>
      <c r="E33" s="145"/>
      <c r="F33" s="31">
        <v>288777</v>
      </c>
      <c r="G33" s="147">
        <f>F33/F$37*100</f>
        <v>54.792235883424411</v>
      </c>
      <c r="H33" s="145"/>
      <c r="I33" s="31">
        <v>0</v>
      </c>
      <c r="J33" s="147">
        <f>I33/I$37*100</f>
        <v>0</v>
      </c>
      <c r="K33" s="145"/>
      <c r="L33" s="31">
        <v>0</v>
      </c>
      <c r="M33" s="147">
        <f>L33/L$37*100</f>
        <v>0</v>
      </c>
      <c r="N33" s="145"/>
      <c r="O33" s="31">
        <f t="shared" si="0"/>
        <v>288777</v>
      </c>
      <c r="P33" s="147">
        <f>O33/O$37*100</f>
        <v>13.652467851739788</v>
      </c>
      <c r="R33" s="37"/>
      <c r="S33" s="37"/>
      <c r="T33" s="37"/>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row>
    <row r="34" spans="1:137" s="33" customFormat="1" ht="15.95" customHeight="1">
      <c r="A34" s="30"/>
      <c r="B34" s="30"/>
      <c r="C34" s="31"/>
      <c r="D34" s="32"/>
      <c r="E34" s="145"/>
      <c r="F34" s="31"/>
      <c r="G34" s="32"/>
      <c r="H34" s="145"/>
      <c r="I34" s="31"/>
      <c r="J34" s="32"/>
      <c r="K34" s="145"/>
      <c r="L34" s="31"/>
      <c r="M34" s="32"/>
      <c r="N34" s="145"/>
      <c r="O34" s="31"/>
      <c r="P34" s="32"/>
      <c r="R34" s="37"/>
      <c r="S34" s="37"/>
      <c r="T34" s="37"/>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row>
    <row r="35" spans="1:137" s="33" customFormat="1" ht="15.95" customHeight="1">
      <c r="A35" s="30" t="s">
        <v>23</v>
      </c>
      <c r="B35" s="30"/>
      <c r="C35" s="31">
        <v>11318</v>
      </c>
      <c r="D35" s="147">
        <f>C35/C$37*100</f>
        <v>2.119146275017179</v>
      </c>
      <c r="E35" s="145"/>
      <c r="F35" s="31">
        <v>0</v>
      </c>
      <c r="G35" s="32">
        <f>ROUND(F35/F$37*100,1)</f>
        <v>0</v>
      </c>
      <c r="H35" s="145"/>
      <c r="I35" s="31">
        <v>0</v>
      </c>
      <c r="J35" s="32">
        <f>ROUND(I35/I$37*100,1)</f>
        <v>0</v>
      </c>
      <c r="K35" s="145"/>
      <c r="L35" s="31">
        <v>0</v>
      </c>
      <c r="M35" s="32">
        <f>ROUND(L35/L$37*100,1)</f>
        <v>0</v>
      </c>
      <c r="N35" s="145"/>
      <c r="O35" s="31">
        <f t="shared" si="0"/>
        <v>11318</v>
      </c>
      <c r="P35" s="32">
        <f>ROUND(O35/O$37*100,1)</f>
        <v>0.5</v>
      </c>
      <c r="R35" s="37"/>
      <c r="S35" s="37"/>
      <c r="T35" s="37"/>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row>
    <row r="36" spans="1:137" s="33" customFormat="1" ht="15.95" customHeight="1" thickBot="1">
      <c r="A36" s="30" t="s">
        <v>41</v>
      </c>
      <c r="B36" s="30"/>
      <c r="C36" s="152">
        <v>0</v>
      </c>
      <c r="D36" s="153">
        <f>ROUND(C36/C$37*100,1)</f>
        <v>0</v>
      </c>
      <c r="E36" s="145"/>
      <c r="F36" s="152">
        <v>0</v>
      </c>
      <c r="G36" s="153">
        <f>ROUND(F36/F$37*100,1)</f>
        <v>0</v>
      </c>
      <c r="H36" s="145"/>
      <c r="I36" s="152">
        <v>0</v>
      </c>
      <c r="J36" s="153">
        <f>ROUND(I36/I$37*100,1)</f>
        <v>0</v>
      </c>
      <c r="K36" s="145"/>
      <c r="L36" s="152">
        <v>0</v>
      </c>
      <c r="M36" s="153">
        <f>ROUND(L36/L$37*100,1)</f>
        <v>0</v>
      </c>
      <c r="N36" s="145"/>
      <c r="O36" s="152">
        <f t="shared" si="0"/>
        <v>0</v>
      </c>
      <c r="P36" s="38">
        <f>ROUND(O36/O$37*100,1)</f>
        <v>0</v>
      </c>
      <c r="R36" s="37"/>
      <c r="S36" s="37"/>
      <c r="T36" s="37"/>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row>
    <row r="37" spans="1:137" s="33" customFormat="1" ht="14.25" thickTop="1" thickBot="1">
      <c r="A37" s="30" t="s">
        <v>0</v>
      </c>
      <c r="B37" s="30"/>
      <c r="C37" s="148">
        <f>SUM(C26:C36)</f>
        <v>534083</v>
      </c>
      <c r="D37" s="150">
        <f>SUM(D26:D36)</f>
        <v>99.999999999999986</v>
      </c>
      <c r="E37" s="145"/>
      <c r="F37" s="148">
        <f>SUM(F26:F36)</f>
        <v>527040</v>
      </c>
      <c r="G37" s="150">
        <f>SUM(G26:G36)</f>
        <v>100</v>
      </c>
      <c r="H37" s="145"/>
      <c r="I37" s="148">
        <f>SUM(I26:I36)</f>
        <v>527040</v>
      </c>
      <c r="J37" s="150">
        <f>SUM(J26:J36)</f>
        <v>100</v>
      </c>
      <c r="K37" s="145"/>
      <c r="L37" s="148">
        <f>SUM(L26:L36)</f>
        <v>527040</v>
      </c>
      <c r="M37" s="150">
        <f>SUM(M26:M36)</f>
        <v>100</v>
      </c>
      <c r="N37" s="145"/>
      <c r="O37" s="148">
        <f>SUM(O25:O36)-3</f>
        <v>2115200</v>
      </c>
      <c r="P37" s="150">
        <f>SUM(P26:P36)</f>
        <v>99.935062405446288</v>
      </c>
      <c r="R37" s="37"/>
      <c r="S37" s="37"/>
      <c r="T37" s="37"/>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row>
    <row r="38" spans="1:137" s="33" customFormat="1" ht="13.5" thickTop="1">
      <c r="A38" s="36"/>
      <c r="B38" s="36"/>
      <c r="C38" s="37"/>
      <c r="D38" s="38"/>
      <c r="E38" s="145"/>
      <c r="F38" s="37"/>
      <c r="G38" s="38"/>
      <c r="H38" s="145"/>
      <c r="I38" s="37"/>
      <c r="J38" s="38"/>
      <c r="K38" s="145"/>
      <c r="L38" s="37"/>
      <c r="M38" s="38"/>
      <c r="N38" s="145"/>
      <c r="O38" s="37"/>
      <c r="P38" s="38"/>
      <c r="R38" s="37"/>
      <c r="S38" s="37"/>
      <c r="T38" s="37"/>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row>
    <row r="39" spans="1:137" s="35" customFormat="1">
      <c r="A39" s="36" t="s">
        <v>42</v>
      </c>
      <c r="B39" s="36"/>
      <c r="C39" s="37">
        <v>146511</v>
      </c>
      <c r="D39" s="38">
        <f>C39/(C39+C40)*100</f>
        <v>28.026168546096237</v>
      </c>
      <c r="E39" s="146"/>
      <c r="F39" s="37">
        <v>126311</v>
      </c>
      <c r="G39" s="38">
        <f>F39/(F39+F40)*100</f>
        <v>23.966158102151834</v>
      </c>
      <c r="H39" s="146"/>
      <c r="I39" s="37">
        <v>377987</v>
      </c>
      <c r="J39" s="38">
        <f>I39/(I39+I40)*100</f>
        <v>71.718844869459616</v>
      </c>
      <c r="K39" s="146"/>
      <c r="L39" s="37">
        <v>111937</v>
      </c>
      <c r="M39" s="38">
        <f>L39/(L39+L40)*100</f>
        <v>21.23880540376442</v>
      </c>
      <c r="N39" s="146"/>
      <c r="O39" s="37">
        <f>C39+F39+I39+L39</f>
        <v>762746</v>
      </c>
      <c r="P39" s="38">
        <f>O39/(O39+O40)*100</f>
        <v>36.25418511666993</v>
      </c>
      <c r="R39" s="37"/>
      <c r="S39" s="37"/>
      <c r="T39" s="37"/>
    </row>
    <row r="40" spans="1:137" s="35" customFormat="1">
      <c r="A40" s="36" t="s">
        <v>43</v>
      </c>
      <c r="B40" s="36"/>
      <c r="C40" s="37">
        <v>376254</v>
      </c>
      <c r="D40" s="38">
        <f>C40/(C39+C40)*100</f>
        <v>71.973831453903756</v>
      </c>
      <c r="E40" s="146"/>
      <c r="F40" s="37">
        <v>400728</v>
      </c>
      <c r="G40" s="38">
        <f>F40/(F39+F40)*100</f>
        <v>76.033841897848163</v>
      </c>
      <c r="H40" s="146"/>
      <c r="I40" s="37">
        <v>149053</v>
      </c>
      <c r="J40" s="38">
        <f>I40/(I39+I40)*100</f>
        <v>28.281155130540377</v>
      </c>
      <c r="K40" s="146"/>
      <c r="L40" s="37">
        <v>415103</v>
      </c>
      <c r="M40" s="38">
        <f>L40/(L39+L40)*100</f>
        <v>78.761194596235583</v>
      </c>
      <c r="N40" s="146"/>
      <c r="O40" s="37">
        <f>C40+F40+I40+L40</f>
        <v>1341138</v>
      </c>
      <c r="P40" s="38">
        <f>O40/(O39+O40)*100</f>
        <v>63.745814883330063</v>
      </c>
      <c r="R40" s="37"/>
      <c r="S40" s="37"/>
      <c r="T40" s="37"/>
    </row>
    <row r="41" spans="1:137" s="35" customFormat="1">
      <c r="A41" s="36"/>
      <c r="B41" s="36"/>
      <c r="C41" s="37"/>
      <c r="D41" s="38"/>
      <c r="F41" s="141"/>
      <c r="G41" s="142"/>
      <c r="I41" s="37"/>
      <c r="J41" s="38"/>
      <c r="L41" s="37"/>
      <c r="M41" s="38"/>
      <c r="O41" s="37"/>
      <c r="P41" s="38"/>
    </row>
    <row r="42" spans="1:137" s="35" customFormat="1" ht="4.5" customHeight="1">
      <c r="A42" s="36"/>
      <c r="B42" s="36"/>
      <c r="C42" s="37"/>
      <c r="D42" s="38"/>
      <c r="F42" s="37"/>
      <c r="G42" s="38"/>
      <c r="I42" s="37"/>
      <c r="J42" s="38"/>
      <c r="L42" s="37"/>
      <c r="O42" s="37"/>
      <c r="P42" s="38"/>
    </row>
    <row r="43" spans="1:137">
      <c r="A43" s="21" t="s">
        <v>54</v>
      </c>
      <c r="O43" s="127"/>
    </row>
    <row r="44" spans="1:137" ht="13.5" thickBot="1">
      <c r="O44" s="127"/>
    </row>
    <row r="45" spans="1:137">
      <c r="A45" s="160" t="s">
        <v>59</v>
      </c>
      <c r="B45" s="161"/>
      <c r="C45" s="161"/>
      <c r="D45" s="161"/>
      <c r="E45" s="161"/>
      <c r="F45" s="161"/>
      <c r="G45" s="161"/>
      <c r="H45" s="161"/>
      <c r="I45" s="161"/>
      <c r="J45" s="161"/>
      <c r="K45" s="162"/>
      <c r="O45" s="127"/>
    </row>
    <row r="46" spans="1:137" ht="15" thickBot="1">
      <c r="A46" s="163" t="s">
        <v>60</v>
      </c>
      <c r="B46" s="164"/>
      <c r="C46" s="164"/>
      <c r="D46" s="164"/>
      <c r="E46" s="164"/>
      <c r="F46" s="164"/>
      <c r="G46" s="164"/>
      <c r="H46" s="164"/>
      <c r="I46" s="164"/>
      <c r="J46" s="164"/>
      <c r="K46" s="165"/>
      <c r="O46" s="127"/>
    </row>
    <row r="47" spans="1:137">
      <c r="O47" s="127"/>
    </row>
    <row r="48" spans="1:137">
      <c r="O48" s="127"/>
    </row>
  </sheetData>
  <mergeCells count="2">
    <mergeCell ref="A45:K45"/>
    <mergeCell ref="A46:K46"/>
  </mergeCells>
  <phoneticPr fontId="6" type="noConversion"/>
  <hyperlinks>
    <hyperlink ref="A46" r:id="rId1" display="http://creativecommons.org/licenses/by/3.0/deed.de"/>
  </hyperlinks>
  <pageMargins left="0.78740157499999996" right="0.78740157499999996" top="0.984251969" bottom="0.984251969" header="0.4921259845" footer="0.4921259845"/>
  <pageSetup paperSize="9" scale="64" orientation="portrait"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Tabelle_1</vt:lpstr>
      <vt:lpstr>Tabelle2</vt:lpstr>
      <vt:lpstr>HF 2018</vt:lpstr>
      <vt:lpstr>HF 2016</vt:lpstr>
      <vt:lpstr>'HF 2016'!Druckbereich</vt:lpstr>
      <vt:lpstr>'HF 2018'!Druckbereich</vt:lpstr>
      <vt:lpstr>Tabelle_1!Druckbereich</vt:lpstr>
    </vt:vector>
  </TitlesOfParts>
  <Company>Hessischer Rundfunk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Renate Mohl</dc:creator>
  <cp:lastModifiedBy>BeyerC</cp:lastModifiedBy>
  <cp:lastPrinted>2017-04-20T11:14:39Z</cp:lastPrinted>
  <dcterms:created xsi:type="dcterms:W3CDTF">2004-09-01T09:52:09Z</dcterms:created>
  <dcterms:modified xsi:type="dcterms:W3CDTF">2019-05-31T08:27:58Z</dcterms:modified>
</cp:coreProperties>
</file>